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ANUAL\ANUAL OK\"/>
    </mc:Choice>
  </mc:AlternateContent>
  <bookViews>
    <workbookView xWindow="-120" yWindow="-120" windowWidth="29040" windowHeight="15720" firstSheet="4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B9" i="8"/>
  <c r="C47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5" i="8"/>
  <c r="D25" i="8"/>
  <c r="E25" i="8"/>
  <c r="F25" i="8"/>
  <c r="G25" i="8"/>
  <c r="B25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E47" i="2" s="1"/>
  <c r="C60" i="2"/>
  <c r="B60" i="2"/>
  <c r="C41" i="2"/>
  <c r="B41" i="2"/>
  <c r="C38" i="2"/>
  <c r="F35" i="8" l="1"/>
  <c r="E35" i="8"/>
  <c r="C9" i="7"/>
  <c r="E79" i="2"/>
  <c r="F79" i="2"/>
  <c r="E59" i="2"/>
  <c r="E81" i="2" s="1"/>
  <c r="F59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35" i="8"/>
  <c r="D35" i="8"/>
  <c r="C35" i="8"/>
  <c r="G35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C62" i="2" l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<sst xmlns="http://schemas.openxmlformats.org/spreadsheetml/2006/main" count="826" uniqueCount="580">
  <si>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</si>
  <si>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</si>
  <si>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</si>
  <si>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</si>
  <si>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</si>
  <si>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</si>
  <si>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</si>
  <si>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</si>
  <si>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</si>
  <si>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</si>
  <si>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</si>
  <si>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</si>
  <si>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</si>
  <si>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</si>
  <si>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</si>
  <si>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</si>
  <si>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</si>
  <si>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</si>
  <si>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</si>
  <si>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</si>
  <si>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</si>
  <si>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</si>
  <si>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</si>
  <si>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</si>
  <si>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</si>
  <si>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</si>
  <si>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</si>
  <si>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</si>
  <si>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</si>
  <si>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</si>
  <si>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</si>
  <si>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</si>
  <si>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</si>
  <si>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</si>
  <si>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</si>
  <si>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</si>
  <si>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</si>
  <si>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</si>
  <si>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</si>
  <si>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</si>
  <si>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</si>
  <si>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</si>
  <si>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</si>
  <si>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</si>
  <si>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</si>
  <si>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</si>
  <si>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</si>
  <si>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</si>
  <si>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</si>
  <si>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</si>
  <si>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</si>
  <si>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</si>
  <si>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</si>
  <si>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</si>
  <si>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</si>
  <si>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</si>
  <si>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</si>
  <si>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</si>
  <si>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</si>
  <si>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</si>
  <si>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</si>
  <si>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</si>
  <si>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</si>
  <si>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</si>
  <si>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</si>
  <si>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</si>
  <si>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</si>
  <si>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</si>
  <si>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</si>
  <si>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</si>
  <si>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</si>
  <si>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</si>
  <si>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</si>
  <si>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</si>
  <si>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</si>
  <si>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</si>
  <si>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</si>
  <si>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</si>
  <si>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</si>
  <si>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</si>
  <si>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</si>
  <si>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</si>
  <si>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</si>
  <si>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</si>
  <si>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</si>
  <si>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</si>
  <si>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</si>
  <si>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</si>
  <si>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</si>
  <si>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</si>
  <si>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</si>
  <si>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</si>
  <si>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</si>
  <si>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</si>
  <si>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</si>
  <si>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</si>
  <si>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</si>
  <si>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</si>
  <si>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</si>
  <si>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</si>
  <si>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</si>
  <si>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</si>
  <si>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</si>
  <si>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</si>
  <si>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</si>
  <si>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</si>
  <si>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</si>
  <si>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</si>
  <si>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</si>
  <si>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</si>
  <si>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</si>
  <si>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</si>
  <si>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</si>
  <si>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</si>
  <si>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</si>
  <si>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</si>
  <si>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</si>
  <si>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</si>
  <si>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</si>
  <si>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</si>
  <si>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</si>
  <si>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</si>
  <si>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</si>
  <si>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</si>
  <si>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</si>
  <si>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</si>
  <si>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</si>
  <si>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</si>
  <si>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</si>
  <si>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</si>
  <si>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</si>
  <si>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</si>
  <si>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</si>
  <si>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</si>
  <si>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</si>
  <si>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</si>
  <si>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</si>
  <si>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</si>
  <si>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</si>
  <si>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</si>
  <si>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</si>
  <si>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</si>
  <si>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</si>
  <si>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</si>
  <si>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</si>
  <si>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</si>
  <si>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</si>
  <si>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</si>
  <si>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</si>
  <si>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</si>
  <si>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</si>
  <si>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</si>
  <si>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</si>
  <si>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</si>
  <si>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</si>
  <si>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</si>
  <si>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</si>
  <si>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</si>
  <si>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</si>
  <si>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</si>
  <si>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</si>
  <si>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</si>
  <si>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</si>
  <si>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</si>
  <si>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</si>
  <si>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</si>
  <si>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</si>
  <si>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</si>
  <si>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</si>
  <si>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</si>
  <si>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</si>
  <si>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</si>
  <si>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</si>
  <si>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</si>
  <si>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</si>
  <si>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</si>
  <si>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</si>
  <si>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</si>
  <si>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</si>
  <si>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</si>
  <si>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</si>
  <si>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</si>
  <si>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</si>
  <si>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</si>
  <si>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</si>
  <si>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</si>
  <si>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</si>
  <si>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</si>
  <si>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</si>
  <si>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</si>
  <si>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</si>
  <si>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</si>
  <si>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</si>
  <si>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</si>
  <si>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</si>
  <si>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</si>
  <si>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</si>
  <si>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</si>
  <si>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</si>
  <si>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</si>
  <si>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</si>
  <si>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</si>
  <si>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</si>
  <si>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</si>
  <si>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</si>
  <si>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</si>
  <si>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</si>
  <si>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</si>
  <si>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</si>
  <si>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</si>
  <si>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</si>
  <si>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</si>
  <si>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</si>
  <si>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</si>
  <si>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</si>
  <si>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</si>
  <si>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</si>
  <si>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</si>
  <si>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</si>
  <si>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</si>
  <si>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</si>
  <si>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</si>
  <si>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</si>
  <si>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</si>
  <si>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</si>
  <si>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</si>
  <si>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</si>
  <si>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</si>
  <si>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</si>
  <si>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</si>
  <si>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</si>
  <si>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</si>
  <si>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</si>
  <si>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</si>
  <si>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</si>
  <si>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</si>
  <si>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</si>
  <si>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</si>
  <si>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</si>
  <si>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</si>
  <si>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</si>
  <si>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</si>
  <si>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</si>
  <si>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</si>
  <si>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</si>
  <si>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</si>
  <si>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</si>
  <si>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</si>
  <si>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</si>
  <si>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</si>
  <si>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</si>
  <si>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</si>
  <si>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</si>
  <si>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</si>
  <si>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</si>
  <si>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</si>
  <si>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</si>
  <si>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</si>
  <si>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</si>
  <si>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</si>
  <si>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</si>
  <si>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</si>
  <si>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</si>
  <si>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</si>
  <si>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</si>
  <si>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</si>
  <si>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</si>
  <si>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</si>
  <si>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</si>
  <si>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</si>
  <si>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</si>
  <si>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</si>
  <si>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</si>
  <si>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</si>
  <si>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</si>
  <si>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</si>
  <si>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</si>
  <si>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</si>
  <si>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</si>
  <si>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</si>
  <si>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</si>
  <si>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</si>
  <si>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</si>
  <si>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</si>
  <si>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</si>
  <si>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</si>
  <si>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</si>
  <si>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</si>
  <si>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</si>
  <si>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</si>
  <si>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</si>
  <si>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</si>
  <si>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</si>
  <si>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</si>
  <si>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</si>
  <si>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</si>
  <si>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</si>
  <si>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</si>
  <si>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</si>
  <si>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</si>
  <si>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</si>
  <si>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</si>
  <si>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</si>
  <si>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</si>
  <si>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</si>
  <si>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</si>
  <si>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</si>
  <si>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</si>
  <si>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</si>
  <si>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</si>
  <si>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</si>
  <si>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</si>
  <si>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</si>
  <si>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</si>
  <si>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</si>
  <si>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</si>
  <si>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</si>
  <si>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</si>
  <si>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</si>
  <si>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</si>
  <si>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</si>
  <si>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</si>
  <si>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</si>
  <si>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</si>
  <si>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</si>
  <si>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</si>
  <si>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</si>
  <si>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</si>
  <si>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</si>
  <si>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</si>
  <si>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</si>
  <si>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</si>
  <si>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</si>
  <si>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</si>
  <si>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</si>
  <si>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</si>
  <si>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</si>
  <si>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</si>
  <si>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</si>
  <si>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</si>
  <si>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</si>
  <si>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</si>
  <si>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</si>
  <si>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</si>
  <si>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</si>
  <si>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</si>
  <si>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</si>
  <si>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</si>
  <si>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</si>
  <si>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</si>
  <si>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</si>
  <si>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</si>
  <si>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</si>
  <si>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</si>
  <si>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</si>
  <si>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</si>
  <si>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</si>
  <si>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</si>
  <si>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</si>
  <si>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</si>
  <si>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</si>
  <si>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</si>
  <si>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</si>
  <si>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</si>
  <si>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</si>
  <si>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</si>
  <si>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</si>
  <si>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</si>
  <si>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</si>
  <si>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</si>
  <si>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</si>
  <si>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</si>
  <si>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</si>
  <si>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</si>
  <si>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</si>
  <si>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</si>
  <si>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</si>
  <si>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</si>
  <si>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</si>
  <si>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</si>
  <si>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</si>
  <si>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</si>
  <si>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</si>
  <si>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</si>
  <si>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</si>
  <si>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</si>
  <si>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</si>
  <si>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</si>
  <si>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</si>
  <si>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</si>
  <si>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</si>
  <si>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</si>
  <si>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</si>
  <si>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</si>
  <si>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</si>
  <si>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</si>
  <si>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</si>
  <si>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</si>
  <si>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</si>
  <si>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</si>
  <si>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</si>
  <si>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</si>
  <si>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</si>
  <si>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</si>
  <si>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</si>
  <si>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</si>
  <si>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</si>
  <si>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</si>
  <si>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</si>
  <si>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</si>
  <si>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</si>
  <si>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</si>
  <si>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</si>
  <si>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</si>
  <si>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</si>
  <si>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</si>
  <si>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</si>
  <si>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</si>
  <si>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</si>
  <si>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</si>
  <si>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</si>
  <si>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</si>
  <si>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</si>
  <si>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</si>
  <si>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</si>
  <si>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</si>
  <si>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</si>
  <si>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</si>
  <si>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</si>
  <si>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</si>
  <si>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</si>
  <si>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</si>
  <si>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</si>
  <si>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</si>
  <si>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</si>
  <si>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</si>
  <si>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</si>
  <si>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</si>
  <si>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</si>
  <si>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</si>
  <si>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</si>
  <si>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</si>
  <si>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</si>
  <si>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</si>
  <si>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</si>
  <si>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</si>
  <si>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</si>
  <si>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</si>
  <si>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</si>
  <si>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</si>
  <si>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</si>
  <si>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</si>
  <si>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</si>
  <si>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</si>
  <si>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</si>
  <si>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</si>
  <si>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</si>
  <si>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</si>
  <si>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</si>
  <si>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</si>
  <si>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</si>
  <si>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</si>
  <si>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</si>
  <si>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</si>
  <si>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</si>
  <si>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</si>
  <si>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</si>
  <si>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</si>
  <si>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</si>
  <si>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</si>
  <si>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</si>
  <si>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</si>
  <si>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</si>
  <si>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</si>
  <si>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</si>
  <si>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</si>
  <si>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</si>
  <si>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</si>
  <si>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</si>
  <si>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</si>
  <si>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</si>
  <si>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</si>
  <si>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</si>
  <si>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</si>
  <si>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</si>
  <si>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</si>
  <si>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</si>
  <si>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</si>
  <si>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</si>
  <si>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</si>
  <si>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</si>
  <si>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</si>
  <si>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</si>
  <si>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</si>
  <si>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</si>
  <si>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</si>
  <si>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</si>
  <si>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</si>
  <si>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</si>
  <si>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</si>
  <si>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</si>
  <si>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</si>
  <si>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</si>
  <si>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</si>
  <si>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</si>
  <si>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</si>
  <si>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</si>
  <si>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</si>
  <si>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</si>
  <si>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</si>
  <si>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</si>
  <si>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</si>
  <si>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</si>
  <si>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</si>
  <si>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</si>
  <si>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</si>
  <si>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</si>
  <si>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</si>
  <si>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</si>
  <si>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</si>
  <si>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</si>
  <si>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</si>
  <si>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</si>
  <si>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</si>
  <si>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</si>
  <si>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</si>
  <si>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</si>
  <si>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</si>
  <si>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</si>
  <si>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</si>
  <si>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</si>
  <si>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</si>
  <si>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</si>
  <si>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</si>
  <si>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</si>
  <si>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</si>
  <si>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</si>
  <si>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</si>
  <si>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</si>
  <si>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</si>
  <si>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</si>
  <si>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</si>
  <si>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</si>
  <si>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</si>
  <si>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</si>
  <si>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</si>
  <si>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</si>
  <si>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</si>
  <si>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</si>
  <si>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</si>
  <si>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</si>
  <si>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</si>
  <si>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</si>
  <si>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</si>
  <si>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</si>
  <si>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</si>
  <si>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</si>
  <si>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</si>
  <si>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</si>
  <si>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</si>
  <si>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</si>
  <si>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</si>
  <si>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</si>
  <si>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</si>
  <si>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</si>
  <si>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Junta Municipal de Agua Potable y Alcantarillado de Acámbaro, Gto.</t>
  </si>
  <si>
    <t>31120M02A000000 JUNTA MPAL AGUA POT Y ALCANT DE ACAMBARO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</si>
  <si>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</si>
  <si>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</si>
  <si>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</si>
  <si>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</si>
  <si>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</si>
  <si>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</si>
  <si>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</si>
  <si>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31120M02A020701 GERENCIA DE OPERACION Y MANTTO</t>
  </si>
  <si>
    <t>31120M02A020702 MANTENIMIENTO DE RED</t>
  </si>
  <si>
    <t>31120M02A020703 DEPARTAMENTO DE CLORACION</t>
  </si>
  <si>
    <t>31120M02A020704 OPERACION Y EQ BOMBEO</t>
  </si>
  <si>
    <t>31120M02A020800 JEFATURA PLANTA TRAT AGUAS RESIDUALES</t>
  </si>
  <si>
    <t>31120M02A020900 GERENCIA SOPORTE TEC Y MANTTO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</si>
</sst>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Protection="1"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50" zoomScale="80" zoomScaleNormal="8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77" t="s">
        <v>565</v>
      </c>
      <c r="B2" s="178"/>
      <c r="C2" s="178"/>
      <c r="D2" s="178"/>
      <c r="E2" s="178"/>
      <c r="F2" s="179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28338565.380000003</v>
      </c>
      <c r="C9" s="49">
        <f>SUM(C10:C16)</f>
        <v>27605198.640000001</v>
      </c>
      <c r="D9" s="48" t="s">
        <v>13</v>
      </c>
      <c r="E9" s="49">
        <f>SUM(E10:E18)</f>
        <v>23533986.990000002</v>
      </c>
      <c r="F9" s="49">
        <f>SUM(F10:F18)</f>
        <v>23540429.219999999</v>
      </c>
    </row>
    <row r="10" spans="1:6" x14ac:dyDescent="0.25">
      <c r="A10" s="50" t="s">
        <v>14</v>
      </c>
      <c r="B10" s="180">
        <v>0</v>
      </c>
      <c r="C10" s="180">
        <v>0</v>
      </c>
      <c r="D10" s="50" t="s">
        <v>15</v>
      </c>
      <c r="E10" s="180">
        <v>4451.13</v>
      </c>
      <c r="F10" s="180">
        <v>4451.13</v>
      </c>
    </row>
    <row r="11" spans="1:6" x14ac:dyDescent="0.25">
      <c r="A11" s="50" t="s">
        <v>16</v>
      </c>
      <c r="B11" s="180">
        <v>9798738.9700000007</v>
      </c>
      <c r="C11" s="180">
        <v>5980405.8200000003</v>
      </c>
      <c r="D11" s="50" t="s">
        <v>17</v>
      </c>
      <c r="E11" s="180">
        <v>1644411.65</v>
      </c>
      <c r="F11" s="180">
        <v>1739024.23</v>
      </c>
    </row>
    <row r="12" spans="1:6" x14ac:dyDescent="0.25">
      <c r="A12" s="50" t="s">
        <v>18</v>
      </c>
      <c r="B12" s="180">
        <v>0</v>
      </c>
      <c r="C12" s="180">
        <v>0</v>
      </c>
      <c r="D12" s="50" t="s">
        <v>19</v>
      </c>
      <c r="E12" s="180">
        <v>17500</v>
      </c>
      <c r="F12" s="180">
        <v>17500</v>
      </c>
    </row>
    <row r="13" spans="1:6" x14ac:dyDescent="0.25">
      <c r="A13" s="50" t="s">
        <v>20</v>
      </c>
      <c r="B13" s="180">
        <v>18539826.41</v>
      </c>
      <c r="C13" s="180">
        <v>18141878.539999999</v>
      </c>
      <c r="D13" s="50" t="s">
        <v>21</v>
      </c>
      <c r="E13" s="180">
        <v>0</v>
      </c>
      <c r="F13" s="180">
        <v>0</v>
      </c>
    </row>
    <row r="14" spans="1:6" x14ac:dyDescent="0.25">
      <c r="A14" s="50" t="s">
        <v>22</v>
      </c>
      <c r="B14" s="180">
        <v>0</v>
      </c>
      <c r="C14" s="180">
        <v>3482914.28</v>
      </c>
      <c r="D14" s="50" t="s">
        <v>23</v>
      </c>
      <c r="E14" s="180">
        <v>0</v>
      </c>
      <c r="F14" s="180">
        <v>0</v>
      </c>
    </row>
    <row r="15" spans="1:6" x14ac:dyDescent="0.25">
      <c r="A15" s="50" t="s">
        <v>24</v>
      </c>
      <c r="B15" s="180">
        <v>0</v>
      </c>
      <c r="C15" s="180">
        <v>0</v>
      </c>
      <c r="D15" s="50" t="s">
        <v>25</v>
      </c>
      <c r="E15" s="180">
        <v>0</v>
      </c>
      <c r="F15" s="180">
        <v>0</v>
      </c>
    </row>
    <row r="16" spans="1:6" x14ac:dyDescent="0.25">
      <c r="A16" s="50" t="s">
        <v>26</v>
      </c>
      <c r="B16" s="180">
        <v>0</v>
      </c>
      <c r="C16" s="180">
        <v>0</v>
      </c>
      <c r="D16" s="50" t="s">
        <v>27</v>
      </c>
      <c r="E16" s="180">
        <v>21278638.550000001</v>
      </c>
      <c r="F16" s="180">
        <v>21493235.82</v>
      </c>
    </row>
    <row r="17" spans="1:6" x14ac:dyDescent="0.25">
      <c r="A17" s="48" t="s">
        <v>28</v>
      </c>
      <c r="B17" s="49">
        <f>SUM(B18:B24)</f>
        <v>33886355.200000003</v>
      </c>
      <c r="C17" s="49">
        <f>SUM(C18:C24)</f>
        <v>33739556.880000003</v>
      </c>
      <c r="D17" s="50" t="s">
        <v>29</v>
      </c>
      <c r="E17" s="180">
        <v>0</v>
      </c>
      <c r="F17" s="180">
        <v>0</v>
      </c>
    </row>
    <row r="18" spans="1:6" x14ac:dyDescent="0.25">
      <c r="A18" s="50" t="s">
        <v>30</v>
      </c>
      <c r="B18" s="180">
        <v>0</v>
      </c>
      <c r="C18" s="180">
        <v>0</v>
      </c>
      <c r="D18" s="50" t="s">
        <v>31</v>
      </c>
      <c r="E18" s="180">
        <v>588985.66</v>
      </c>
      <c r="F18" s="180">
        <v>286218.03999999998</v>
      </c>
    </row>
    <row r="19" spans="1:6" x14ac:dyDescent="0.25">
      <c r="A19" s="50" t="s">
        <v>32</v>
      </c>
      <c r="B19" s="180">
        <v>29353910.02</v>
      </c>
      <c r="C19" s="180">
        <v>32163017.609999999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180">
        <v>495642.66</v>
      </c>
      <c r="C20" s="180">
        <v>371755.55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180">
        <v>6630</v>
      </c>
      <c r="C21" s="180">
        <v>6630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180">
        <v>201021.3</v>
      </c>
      <c r="C22" s="180">
        <v>85515.46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180">
        <v>0</v>
      </c>
      <c r="C23" s="180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180">
        <v>3829151.22</v>
      </c>
      <c r="C24" s="180">
        <v>1112638.26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116481.72</v>
      </c>
      <c r="C25" s="49">
        <f>SUM(C26:C30)</f>
        <v>103981.72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180">
        <v>116481.72</v>
      </c>
      <c r="C26" s="180">
        <v>103981.72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0</v>
      </c>
      <c r="C29" s="49">
        <v>0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180">
        <v>5426954.4100000001</v>
      </c>
      <c r="C37" s="180">
        <v>1227012.3999999999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B9+B17+B25+B31+B37+B38+B41</f>
        <v>67768356.710000008</v>
      </c>
      <c r="C47" s="4">
        <f>C9+C17+C25+C31+C37+C41</f>
        <v>62675749.640000001</v>
      </c>
      <c r="D47" s="2" t="s">
        <v>87</v>
      </c>
      <c r="E47" s="4">
        <f>E9+E19+E23+E26+E27+E31+E38+E42</f>
        <v>23533986.990000002</v>
      </c>
      <c r="F47" s="4">
        <f>F9+F19+F23+F26+F27+F31+F38+F42</f>
        <v>23540429.219999999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180">
        <v>72654.399999999994</v>
      </c>
      <c r="F50" s="180">
        <v>72654.399999999994</v>
      </c>
    </row>
    <row r="51" spans="1:6" x14ac:dyDescent="0.25">
      <c r="A51" s="48" t="s">
        <v>92</v>
      </c>
      <c r="B51" s="49">
        <v>0</v>
      </c>
      <c r="C51" s="49">
        <v>0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180">
        <v>51221122.299999997</v>
      </c>
      <c r="C52" s="180">
        <v>44544128.259999998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180">
        <v>35524897.590000004</v>
      </c>
      <c r="C53" s="180">
        <v>32393667.48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180">
        <v>3516386.89</v>
      </c>
      <c r="C54" s="180">
        <v>3516386.89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180">
        <v>-11567679.92</v>
      </c>
      <c r="C55" s="180">
        <v>-8775535.6500000004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180">
        <v>3744266.72</v>
      </c>
      <c r="C56" s="180">
        <v>3744266.72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72654.399999999994</v>
      </c>
      <c r="F57" s="4">
        <f>SUM(F50:F55)</f>
        <v>72654.399999999994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23606641.390000001</v>
      </c>
      <c r="F59" s="4">
        <f>F47+F57</f>
        <v>23613083.619999997</v>
      </c>
    </row>
    <row r="60" spans="1:6" x14ac:dyDescent="0.25">
      <c r="A60" s="3" t="s">
        <v>107</v>
      </c>
      <c r="B60" s="4">
        <f>SUM(B50:B58)</f>
        <v>82438993.579999998</v>
      </c>
      <c r="C60" s="4">
        <f>SUM(C50:C58)</f>
        <v>75422913.699999988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150207350.29000002</v>
      </c>
      <c r="C62" s="4">
        <f>SUM(C47+C60)</f>
        <v>138098663.33999997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139802685.24000001</v>
      </c>
      <c r="F63" s="49">
        <f>SUM(F64:F66)</f>
        <v>139802685.24000001</v>
      </c>
    </row>
    <row r="64" spans="1:6" x14ac:dyDescent="0.25">
      <c r="A64" s="47"/>
      <c r="B64" s="47"/>
      <c r="C64" s="47"/>
      <c r="D64" s="48" t="s">
        <v>111</v>
      </c>
      <c r="E64" s="180">
        <v>139098132.74000001</v>
      </c>
      <c r="F64" s="180">
        <v>139098132.74000001</v>
      </c>
    </row>
    <row r="65" spans="1:6" x14ac:dyDescent="0.25">
      <c r="A65" s="47"/>
      <c r="B65" s="47"/>
      <c r="C65" s="47"/>
      <c r="D65" s="52" t="s">
        <v>112</v>
      </c>
      <c r="E65" s="180">
        <v>704552.5</v>
      </c>
      <c r="F65" s="180">
        <v>704552.5</v>
      </c>
    </row>
    <row r="66" spans="1:6" x14ac:dyDescent="0.25">
      <c r="A66" s="47"/>
      <c r="B66" s="47"/>
      <c r="C66" s="47"/>
      <c r="D66" s="48" t="s">
        <v>113</v>
      </c>
      <c r="E66" s="180">
        <v>0</v>
      </c>
      <c r="F66" s="180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-13201976.34</v>
      </c>
      <c r="F68" s="49">
        <f>SUM(F69:F73)</f>
        <v>-25317105.52</v>
      </c>
    </row>
    <row r="69" spans="1:6" x14ac:dyDescent="0.25">
      <c r="A69" s="55"/>
      <c r="B69" s="47"/>
      <c r="C69" s="47"/>
      <c r="D69" s="48" t="s">
        <v>115</v>
      </c>
      <c r="E69" s="180">
        <v>12299585.539999999</v>
      </c>
      <c r="F69" s="180">
        <v>7854235</v>
      </c>
    </row>
    <row r="70" spans="1:6" x14ac:dyDescent="0.25">
      <c r="A70" s="55"/>
      <c r="B70" s="47"/>
      <c r="C70" s="47"/>
      <c r="D70" s="48" t="s">
        <v>116</v>
      </c>
      <c r="E70" s="180">
        <v>-25501561.879999999</v>
      </c>
      <c r="F70" s="180">
        <v>-33171340.52</v>
      </c>
    </row>
    <row r="71" spans="1:6" x14ac:dyDescent="0.25">
      <c r="A71" s="55"/>
      <c r="B71" s="47"/>
      <c r="C71" s="47"/>
      <c r="D71" s="48" t="s">
        <v>117</v>
      </c>
      <c r="E71" s="180">
        <v>0</v>
      </c>
      <c r="F71" s="180">
        <v>0</v>
      </c>
    </row>
    <row r="72" spans="1:6" x14ac:dyDescent="0.25">
      <c r="A72" s="55"/>
      <c r="B72" s="47"/>
      <c r="C72" s="47"/>
      <c r="D72" s="48" t="s">
        <v>118</v>
      </c>
      <c r="E72" s="180">
        <v>0</v>
      </c>
      <c r="F72" s="180">
        <v>0</v>
      </c>
    </row>
    <row r="73" spans="1:6" x14ac:dyDescent="0.25">
      <c r="A73" s="55"/>
      <c r="B73" s="47"/>
      <c r="C73" s="47"/>
      <c r="D73" s="48" t="s">
        <v>119</v>
      </c>
      <c r="E73" s="180">
        <v>0</v>
      </c>
      <c r="F73" s="180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126600708.90000001</v>
      </c>
      <c r="F79" s="4">
        <f>F63+F68+F75</f>
        <v>114485579.72000001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150207350.29000002</v>
      </c>
      <c r="F81" s="4">
        <f>F59+F79</f>
        <v>138098663.34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7:C62 B9:C9 B17:C17 B25:C25 B27:C36 B38:C51 E9:F9 E51:F63 E67:F68 E74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17:C17 B25:C25 B27:C36 B38:C46 B57:C62 E19:F49 E51:F63 E67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6" t="s">
        <v>454</v>
      </c>
      <c r="B1" s="166"/>
      <c r="C1" s="166"/>
      <c r="D1" s="166"/>
      <c r="E1" s="166"/>
      <c r="F1" s="166"/>
      <c r="G1" s="166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455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456</v>
      </c>
      <c r="B5" s="136"/>
      <c r="C5" s="136"/>
      <c r="D5" s="136"/>
      <c r="E5" s="136"/>
      <c r="F5" s="136"/>
      <c r="G5" s="137"/>
    </row>
    <row r="6" spans="1:7" x14ac:dyDescent="0.25">
      <c r="A6" s="164" t="s">
        <v>457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83.25" customHeight="1" x14ac:dyDescent="0.25">
      <c r="A7" s="165"/>
      <c r="B7" s="72" t="s">
        <v>458</v>
      </c>
      <c r="C7" s="165"/>
      <c r="D7" s="165"/>
      <c r="E7" s="165"/>
      <c r="F7" s="165"/>
      <c r="G7" s="165"/>
    </row>
    <row r="8" spans="1:7" ht="30" x14ac:dyDescent="0.25">
      <c r="A8" s="73" t="s">
        <v>459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301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7" t="s">
        <v>473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474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456</v>
      </c>
      <c r="B5" s="118"/>
      <c r="C5" s="118"/>
      <c r="D5" s="118"/>
      <c r="E5" s="118"/>
      <c r="F5" s="118"/>
      <c r="G5" s="119"/>
    </row>
    <row r="6" spans="1:7" x14ac:dyDescent="0.25">
      <c r="A6" s="168" t="s">
        <v>475</v>
      </c>
      <c r="B6" s="38">
        <v>2022</v>
      </c>
      <c r="C6" s="164">
        <f>+B6+1</f>
        <v>2023</v>
      </c>
      <c r="D6" s="164">
        <f>+C6+1</f>
        <v>2024</v>
      </c>
      <c r="E6" s="164">
        <f>+D6+1</f>
        <v>2025</v>
      </c>
      <c r="F6" s="164">
        <f>+E6+1</f>
        <v>2026</v>
      </c>
      <c r="G6" s="164">
        <f>+F6+1</f>
        <v>2027</v>
      </c>
    </row>
    <row r="7" spans="1:7" ht="57.75" customHeight="1" x14ac:dyDescent="0.25">
      <c r="A7" s="169"/>
      <c r="B7" s="39" t="s">
        <v>458</v>
      </c>
      <c r="C7" s="165"/>
      <c r="D7" s="165"/>
      <c r="E7" s="165"/>
      <c r="F7" s="165"/>
      <c r="G7" s="165"/>
    </row>
    <row r="8" spans="1:7" x14ac:dyDescent="0.25">
      <c r="A8" s="27" t="s">
        <v>476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7" t="s">
        <v>489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490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1" t="s">
        <v>457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f>+F5+1</f>
        <v>2022</v>
      </c>
    </row>
    <row r="6" spans="1:7" ht="32.25" x14ac:dyDescent="0.25">
      <c r="A6" s="154"/>
      <c r="B6" s="173"/>
      <c r="C6" s="173"/>
      <c r="D6" s="173"/>
      <c r="E6" s="173"/>
      <c r="F6" s="173"/>
      <c r="G6" s="39" t="s">
        <v>491</v>
      </c>
    </row>
    <row r="7" spans="1:7" x14ac:dyDescent="0.25">
      <c r="A7" s="64" t="s">
        <v>459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297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0" t="s">
        <v>512</v>
      </c>
      <c r="B39" s="170"/>
      <c r="C39" s="170"/>
      <c r="D39" s="170"/>
      <c r="E39" s="170"/>
      <c r="F39" s="170"/>
      <c r="G39" s="170"/>
    </row>
    <row r="40" spans="1:7" x14ac:dyDescent="0.25">
      <c r="A40" s="170" t="s">
        <v>513</v>
      </c>
      <c r="B40" s="170"/>
      <c r="C40" s="170"/>
      <c r="D40" s="170"/>
      <c r="E40" s="170"/>
      <c r="F40" s="170"/>
      <c r="G40" s="1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7" t="s">
        <v>514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 xml:space="preserve"> Junta Municipal de Agua Potable y Alcantarillado de Acámbaro,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515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74" t="s">
        <v>475</v>
      </c>
      <c r="B5" s="172">
        <v>2017</v>
      </c>
      <c r="C5" s="172">
        <f>+B5+1</f>
        <v>2018</v>
      </c>
      <c r="D5" s="172">
        <f>+C5+1</f>
        <v>2019</v>
      </c>
      <c r="E5" s="172">
        <f>+D5+1</f>
        <v>2020</v>
      </c>
      <c r="F5" s="172">
        <f>+E5+1</f>
        <v>2021</v>
      </c>
      <c r="G5" s="38">
        <v>2022</v>
      </c>
    </row>
    <row r="6" spans="1:7" ht="48.75" customHeight="1" x14ac:dyDescent="0.25">
      <c r="A6" s="175"/>
      <c r="B6" s="173"/>
      <c r="C6" s="173"/>
      <c r="D6" s="173"/>
      <c r="E6" s="173"/>
      <c r="F6" s="173"/>
      <c r="G6" s="39" t="s">
        <v>516</v>
      </c>
    </row>
    <row r="7" spans="1:7" x14ac:dyDescent="0.25">
      <c r="A7" s="27" t="s">
        <v>476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0" t="s">
        <v>512</v>
      </c>
      <c r="B32" s="170"/>
      <c r="C32" s="170"/>
      <c r="D32" s="170"/>
      <c r="E32" s="170"/>
      <c r="F32" s="170"/>
      <c r="G32" s="170"/>
    </row>
    <row r="33" spans="1:7" x14ac:dyDescent="0.25">
      <c r="A33" s="170" t="s">
        <v>513</v>
      </c>
      <c r="B33" s="170"/>
      <c r="C33" s="170"/>
      <c r="D33" s="170"/>
      <c r="E33" s="170"/>
      <c r="F33" s="170"/>
      <c r="G33" s="1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6" t="s">
        <v>518</v>
      </c>
      <c r="B1" s="176"/>
      <c r="C1" s="176"/>
      <c r="D1" s="176"/>
      <c r="E1" s="176"/>
      <c r="F1" s="176"/>
    </row>
    <row r="2" spans="1:6" ht="20.100000000000001" customHeight="1" x14ac:dyDescent="0.25">
      <c r="A2" s="114" t="str">
        <f>'Formato 1'!A2</f>
        <v xml:space="preserve"> Junta Municipal de Agua Potable y Alcantarillado de Acámbaro,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519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520</v>
      </c>
      <c r="C4" s="125" t="s">
        <v>521</v>
      </c>
      <c r="D4" s="125" t="s">
        <v>522</v>
      </c>
      <c r="E4" s="125" t="s">
        <v>523</v>
      </c>
      <c r="F4" s="125" t="s">
        <v>524</v>
      </c>
    </row>
    <row r="5" spans="1:6" ht="12.75" customHeight="1" x14ac:dyDescent="0.25">
      <c r="A5" s="19" t="s">
        <v>525</v>
      </c>
      <c r="B5" s="55"/>
      <c r="C5" s="55"/>
      <c r="D5" s="55"/>
      <c r="E5" s="55"/>
      <c r="F5" s="55"/>
    </row>
    <row r="6" spans="1:6" ht="30" x14ac:dyDescent="0.25">
      <c r="A6" s="61" t="s">
        <v>526</v>
      </c>
      <c r="B6" s="62"/>
      <c r="C6" s="62"/>
      <c r="D6" s="62"/>
      <c r="E6" s="62"/>
      <c r="F6" s="62"/>
    </row>
    <row r="7" spans="1:6" ht="15" x14ac:dyDescent="0.25">
      <c r="A7" s="61" t="s">
        <v>527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528</v>
      </c>
      <c r="B9" s="47"/>
      <c r="C9" s="47"/>
      <c r="D9" s="47"/>
      <c r="E9" s="47"/>
      <c r="F9" s="47"/>
    </row>
    <row r="10" spans="1:6" ht="15" x14ac:dyDescent="0.25">
      <c r="A10" s="61" t="s">
        <v>529</v>
      </c>
      <c r="B10" s="62"/>
      <c r="C10" s="62"/>
      <c r="D10" s="62"/>
      <c r="E10" s="62"/>
      <c r="F10" s="62"/>
    </row>
    <row r="11" spans="1:6" ht="15" x14ac:dyDescent="0.25">
      <c r="A11" s="83" t="s">
        <v>530</v>
      </c>
      <c r="B11" s="62"/>
      <c r="C11" s="62"/>
      <c r="D11" s="62"/>
      <c r="E11" s="62"/>
      <c r="F11" s="62"/>
    </row>
    <row r="12" spans="1:6" ht="15" x14ac:dyDescent="0.25">
      <c r="A12" s="83" t="s">
        <v>531</v>
      </c>
      <c r="B12" s="62"/>
      <c r="C12" s="62"/>
      <c r="D12" s="62"/>
      <c r="E12" s="62"/>
      <c r="F12" s="62"/>
    </row>
    <row r="13" spans="1:6" ht="15" x14ac:dyDescent="0.25">
      <c r="A13" s="83" t="s">
        <v>532</v>
      </c>
      <c r="B13" s="62"/>
      <c r="C13" s="62"/>
      <c r="D13" s="62"/>
      <c r="E13" s="62"/>
      <c r="F13" s="62"/>
    </row>
    <row r="14" spans="1:6" ht="15" x14ac:dyDescent="0.25">
      <c r="A14" s="61" t="s">
        <v>533</v>
      </c>
      <c r="B14" s="62"/>
      <c r="C14" s="62"/>
      <c r="D14" s="62"/>
      <c r="E14" s="62"/>
      <c r="F14" s="62"/>
    </row>
    <row r="15" spans="1:6" ht="15" x14ac:dyDescent="0.25">
      <c r="A15" s="83" t="s">
        <v>530</v>
      </c>
      <c r="B15" s="62"/>
      <c r="C15" s="62"/>
      <c r="D15" s="62"/>
      <c r="E15" s="62"/>
      <c r="F15" s="62"/>
    </row>
    <row r="16" spans="1:6" ht="15" x14ac:dyDescent="0.25">
      <c r="A16" s="83" t="s">
        <v>531</v>
      </c>
      <c r="B16" s="62"/>
      <c r="C16" s="62"/>
      <c r="D16" s="62"/>
      <c r="E16" s="62"/>
      <c r="F16" s="62"/>
    </row>
    <row r="17" spans="1:6" ht="15" x14ac:dyDescent="0.25">
      <c r="A17" s="83" t="s">
        <v>532</v>
      </c>
      <c r="B17" s="62"/>
      <c r="C17" s="62"/>
      <c r="D17" s="62"/>
      <c r="E17" s="62"/>
      <c r="F17" s="62"/>
    </row>
    <row r="18" spans="1:6" ht="15" x14ac:dyDescent="0.25">
      <c r="A18" s="61" t="s">
        <v>534</v>
      </c>
      <c r="B18" s="126"/>
      <c r="C18" s="62"/>
      <c r="D18" s="62"/>
      <c r="E18" s="62"/>
      <c r="F18" s="62"/>
    </row>
    <row r="19" spans="1:6" ht="15" x14ac:dyDescent="0.25">
      <c r="A19" s="61" t="s">
        <v>535</v>
      </c>
      <c r="B19" s="62"/>
      <c r="C19" s="62"/>
      <c r="D19" s="62"/>
      <c r="E19" s="62"/>
      <c r="F19" s="62"/>
    </row>
    <row r="20" spans="1:6" ht="30" x14ac:dyDescent="0.25">
      <c r="A20" s="61" t="s">
        <v>536</v>
      </c>
      <c r="B20" s="127"/>
      <c r="C20" s="127"/>
      <c r="D20" s="127"/>
      <c r="E20" s="127"/>
      <c r="F20" s="127"/>
    </row>
    <row r="21" spans="1:6" ht="30" x14ac:dyDescent="0.25">
      <c r="A21" s="61" t="s">
        <v>537</v>
      </c>
      <c r="B21" s="127"/>
      <c r="C21" s="127"/>
      <c r="D21" s="127"/>
      <c r="E21" s="127"/>
      <c r="F21" s="127"/>
    </row>
    <row r="22" spans="1:6" ht="30" x14ac:dyDescent="0.25">
      <c r="A22" s="61" t="s">
        <v>538</v>
      </c>
      <c r="B22" s="127"/>
      <c r="C22" s="127"/>
      <c r="D22" s="127"/>
      <c r="E22" s="127"/>
      <c r="F22" s="127"/>
    </row>
    <row r="23" spans="1:6" ht="15" x14ac:dyDescent="0.25">
      <c r="A23" s="61" t="s">
        <v>539</v>
      </c>
      <c r="B23" s="127"/>
      <c r="C23" s="127"/>
      <c r="D23" s="127"/>
      <c r="E23" s="127"/>
      <c r="F23" s="127"/>
    </row>
    <row r="24" spans="1:6" ht="15" x14ac:dyDescent="0.25">
      <c r="A24" s="61" t="s">
        <v>540</v>
      </c>
      <c r="B24" s="128"/>
      <c r="C24" s="62"/>
      <c r="D24" s="62"/>
      <c r="E24" s="62"/>
      <c r="F24" s="62"/>
    </row>
    <row r="25" spans="1:6" ht="15" x14ac:dyDescent="0.25">
      <c r="A25" s="61" t="s">
        <v>541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542</v>
      </c>
      <c r="B27" s="47"/>
      <c r="C27" s="47"/>
      <c r="D27" s="47"/>
      <c r="E27" s="47"/>
      <c r="F27" s="47"/>
    </row>
    <row r="28" spans="1:6" ht="15" x14ac:dyDescent="0.25">
      <c r="A28" s="61" t="s">
        <v>543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544</v>
      </c>
      <c r="B30" s="47"/>
      <c r="C30" s="47"/>
      <c r="D30" s="47"/>
      <c r="E30" s="47"/>
      <c r="F30" s="47"/>
    </row>
    <row r="31" spans="1:6" ht="15" x14ac:dyDescent="0.25">
      <c r="A31" s="61" t="s">
        <v>529</v>
      </c>
      <c r="B31" s="62"/>
      <c r="C31" s="62"/>
      <c r="D31" s="62"/>
      <c r="E31" s="62"/>
      <c r="F31" s="62"/>
    </row>
    <row r="32" spans="1:6" ht="15" x14ac:dyDescent="0.25">
      <c r="A32" s="61" t="s">
        <v>533</v>
      </c>
      <c r="B32" s="62"/>
      <c r="C32" s="62"/>
      <c r="D32" s="62"/>
      <c r="E32" s="62"/>
      <c r="F32" s="62"/>
    </row>
    <row r="33" spans="1:6" ht="15" x14ac:dyDescent="0.25">
      <c r="A33" s="61" t="s">
        <v>545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546</v>
      </c>
      <c r="B35" s="47"/>
      <c r="C35" s="47"/>
      <c r="D35" s="47"/>
      <c r="E35" s="47"/>
      <c r="F35" s="47"/>
    </row>
    <row r="36" spans="1:6" ht="15" x14ac:dyDescent="0.25">
      <c r="A36" s="61" t="s">
        <v>547</v>
      </c>
      <c r="B36" s="62"/>
      <c r="C36" s="62"/>
      <c r="D36" s="62"/>
      <c r="E36" s="62"/>
      <c r="F36" s="62"/>
    </row>
    <row r="37" spans="1:6" ht="15" x14ac:dyDescent="0.25">
      <c r="A37" s="61" t="s">
        <v>548</v>
      </c>
      <c r="B37" s="62"/>
      <c r="C37" s="62"/>
      <c r="D37" s="62"/>
      <c r="E37" s="62"/>
      <c r="F37" s="62"/>
    </row>
    <row r="38" spans="1:6" ht="15" x14ac:dyDescent="0.25">
      <c r="A38" s="61" t="s">
        <v>549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551</v>
      </c>
      <c r="B42" s="47"/>
      <c r="C42" s="47"/>
      <c r="D42" s="47"/>
      <c r="E42" s="47"/>
      <c r="F42" s="47"/>
    </row>
    <row r="43" spans="1:6" ht="15" x14ac:dyDescent="0.25">
      <c r="A43" s="61" t="s">
        <v>552</v>
      </c>
      <c r="B43" s="62"/>
      <c r="C43" s="62"/>
      <c r="D43" s="62"/>
      <c r="E43" s="62"/>
      <c r="F43" s="62"/>
    </row>
    <row r="44" spans="1:6" ht="15" x14ac:dyDescent="0.25">
      <c r="A44" s="61" t="s">
        <v>553</v>
      </c>
      <c r="B44" s="62"/>
      <c r="C44" s="62"/>
      <c r="D44" s="62"/>
      <c r="E44" s="62"/>
      <c r="F44" s="62"/>
    </row>
    <row r="45" spans="1:6" ht="15" x14ac:dyDescent="0.25">
      <c r="A45" s="61" t="s">
        <v>554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555</v>
      </c>
      <c r="B47" s="47"/>
      <c r="C47" s="47"/>
      <c r="D47" s="47"/>
      <c r="E47" s="47"/>
      <c r="F47" s="47"/>
    </row>
    <row r="48" spans="1:6" ht="15" x14ac:dyDescent="0.25">
      <c r="A48" s="61" t="s">
        <v>553</v>
      </c>
      <c r="B48" s="127"/>
      <c r="C48" s="127"/>
      <c r="D48" s="127"/>
      <c r="E48" s="127"/>
      <c r="F48" s="127"/>
    </row>
    <row r="49" spans="1:6" ht="15" x14ac:dyDescent="0.25">
      <c r="A49" s="61" t="s">
        <v>554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556</v>
      </c>
      <c r="B51" s="47"/>
      <c r="C51" s="47"/>
      <c r="D51" s="47"/>
      <c r="E51" s="47"/>
      <c r="F51" s="47"/>
    </row>
    <row r="52" spans="1:6" ht="15" x14ac:dyDescent="0.25">
      <c r="A52" s="61" t="s">
        <v>553</v>
      </c>
      <c r="B52" s="62"/>
      <c r="C52" s="62"/>
      <c r="D52" s="62"/>
      <c r="E52" s="62"/>
      <c r="F52" s="62"/>
    </row>
    <row r="53" spans="1:6" ht="15" x14ac:dyDescent="0.25">
      <c r="A53" s="61" t="s">
        <v>554</v>
      </c>
      <c r="B53" s="62"/>
      <c r="C53" s="62"/>
      <c r="D53" s="62"/>
      <c r="E53" s="62"/>
      <c r="F53" s="62"/>
    </row>
    <row r="54" spans="1:6" ht="15" x14ac:dyDescent="0.25">
      <c r="A54" s="61" t="s">
        <v>557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561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564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3" zoomScale="94" zoomScaleNormal="110" workbookViewId="0">
      <selection activeCell="F23" sqref="F2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3" t="s">
        <v>125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1'!A4</f>
        <v>Al 31 de Diciembre de 2022 y al 31 de Marzo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181">
        <v>23613083.620000001</v>
      </c>
      <c r="C18" s="112"/>
      <c r="D18" s="112"/>
      <c r="E18" s="112"/>
      <c r="F18" s="181">
        <v>23606641.390000001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23613083.620000001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23606641.390000001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6" t="s">
        <v>155</v>
      </c>
      <c r="B33" s="146"/>
      <c r="C33" s="146"/>
      <c r="D33" s="146"/>
      <c r="E33" s="146"/>
      <c r="F33" s="146"/>
      <c r="G33" s="146"/>
      <c r="H33" s="146"/>
    </row>
    <row r="34" spans="1:8" ht="14.45" customHeight="1" x14ac:dyDescent="0.25">
      <c r="A34" s="146"/>
      <c r="B34" s="146"/>
      <c r="C34" s="146"/>
      <c r="D34" s="146"/>
      <c r="E34" s="146"/>
      <c r="F34" s="146"/>
      <c r="G34" s="146"/>
      <c r="H34" s="146"/>
    </row>
    <row r="35" spans="1:8" ht="14.45" customHeight="1" x14ac:dyDescent="0.25">
      <c r="A35" s="146"/>
      <c r="B35" s="146"/>
      <c r="C35" s="146"/>
      <c r="D35" s="146"/>
      <c r="E35" s="146"/>
      <c r="F35" s="146"/>
      <c r="G35" s="146"/>
      <c r="H35" s="146"/>
    </row>
    <row r="36" spans="1:8" ht="14.45" customHeight="1" x14ac:dyDescent="0.25">
      <c r="A36" s="146"/>
      <c r="B36" s="146"/>
      <c r="C36" s="146"/>
      <c r="D36" s="146"/>
      <c r="E36" s="146"/>
      <c r="F36" s="146"/>
      <c r="G36" s="146"/>
      <c r="H36" s="146"/>
    </row>
    <row r="37" spans="1:8" ht="14.45" customHeight="1" x14ac:dyDescent="0.25">
      <c r="A37" s="146"/>
      <c r="B37" s="146"/>
      <c r="C37" s="146"/>
      <c r="D37" s="146"/>
      <c r="E37" s="146"/>
      <c r="F37" s="146"/>
      <c r="G37" s="146"/>
      <c r="H37" s="146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66" zoomScaleNormal="70" workbookViewId="0">
      <selection activeCell="A19" sqref="A19:XFD1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1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168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180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181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182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183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184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185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186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187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188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189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190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36" zoomScale="67" zoomScaleNormal="53" workbookViewId="0">
      <selection activeCell="C18" sqref="C18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7" t="s">
        <v>191</v>
      </c>
      <c r="B1" s="148"/>
      <c r="C1" s="148"/>
      <c r="D1" s="149"/>
    </row>
    <row r="2" spans="1:4" x14ac:dyDescent="0.25">
      <c r="A2" s="114" t="str">
        <f>'Formato 1'!A2</f>
        <v xml:space="preserve"> Junta Municipal de Agua Potable y Alcantarillado de Acámbaro, Gto.</v>
      </c>
      <c r="B2" s="115"/>
      <c r="C2" s="115"/>
      <c r="D2" s="116"/>
    </row>
    <row r="3" spans="1:4" x14ac:dyDescent="0.25">
      <c r="A3" s="117" t="s">
        <v>192</v>
      </c>
      <c r="B3" s="118"/>
      <c r="C3" s="118"/>
      <c r="D3" s="119"/>
    </row>
    <row r="4" spans="1:4" x14ac:dyDescent="0.25">
      <c r="A4" s="117" t="str">
        <f>'Formato 3'!A4</f>
        <v>Del 1 de Enero al 31 de Marzo de 2023 (b)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">
        <f>SUM(B9:B11)</f>
        <v>55011482.68</v>
      </c>
      <c r="C8" s="15">
        <f>SUM(C9:C11)</f>
        <v>63464060.090000004</v>
      </c>
      <c r="D8" s="15">
        <f>SUM(D9:D11)</f>
        <v>63464060.090000004</v>
      </c>
    </row>
    <row r="9" spans="1:4" x14ac:dyDescent="0.25">
      <c r="A9" s="60" t="s">
        <v>197</v>
      </c>
      <c r="B9" s="182">
        <v>55011482.68</v>
      </c>
      <c r="C9" s="182">
        <v>63464060.090000004</v>
      </c>
      <c r="D9" s="182">
        <v>63464060.090000004</v>
      </c>
    </row>
    <row r="10" spans="1:4" x14ac:dyDescent="0.25">
      <c r="A10" s="60" t="s">
        <v>198</v>
      </c>
      <c r="B10" s="182">
        <v>0</v>
      </c>
      <c r="C10" s="182">
        <v>0</v>
      </c>
      <c r="D10" s="182">
        <v>0</v>
      </c>
    </row>
    <row r="11" spans="1:4" x14ac:dyDescent="0.25">
      <c r="A11" s="60" t="s">
        <v>199</v>
      </c>
      <c r="B11" s="183">
        <v>0</v>
      </c>
      <c r="C11" s="183">
        <v>0</v>
      </c>
      <c r="D11" s="183"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200</v>
      </c>
      <c r="B13" s="15">
        <f>B14+B15</f>
        <v>55011482.68</v>
      </c>
      <c r="C13" s="15">
        <f>C14+C15</f>
        <v>62380496.440000005</v>
      </c>
      <c r="D13" s="15">
        <f>D14+D15</f>
        <v>62380496.440000005</v>
      </c>
    </row>
    <row r="14" spans="1:4" x14ac:dyDescent="0.25">
      <c r="A14" s="60" t="s">
        <v>201</v>
      </c>
      <c r="B14" s="182">
        <v>55011482.68</v>
      </c>
      <c r="C14" s="182">
        <v>62009128.850000001</v>
      </c>
      <c r="D14" s="182">
        <v>62009128.850000001</v>
      </c>
    </row>
    <row r="15" spans="1:4" x14ac:dyDescent="0.25">
      <c r="A15" s="60" t="s">
        <v>202</v>
      </c>
      <c r="B15" s="182">
        <v>0</v>
      </c>
      <c r="C15" s="182">
        <v>371367.59</v>
      </c>
      <c r="D15" s="182">
        <v>371367.59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203</v>
      </c>
      <c r="B17" s="16">
        <v>0</v>
      </c>
      <c r="C17" s="15">
        <f>C18+C19</f>
        <v>9587297.0299999993</v>
      </c>
      <c r="D17" s="15">
        <f>D18+D19</f>
        <v>9587297.0299999993</v>
      </c>
    </row>
    <row r="18" spans="1:4" x14ac:dyDescent="0.25">
      <c r="A18" s="60" t="s">
        <v>204</v>
      </c>
      <c r="B18" s="17">
        <v>0</v>
      </c>
      <c r="C18" s="182">
        <v>9958664.6199999992</v>
      </c>
      <c r="D18" s="182">
        <v>9958664.6199999992</v>
      </c>
    </row>
    <row r="19" spans="1:4" x14ac:dyDescent="0.25">
      <c r="A19" s="60" t="s">
        <v>205</v>
      </c>
      <c r="B19" s="17">
        <v>0</v>
      </c>
      <c r="C19" s="182">
        <v>-371367.59</v>
      </c>
      <c r="D19" s="182">
        <v>-371367.59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206</v>
      </c>
      <c r="B21" s="15">
        <f>B8-B13+B17</f>
        <v>0</v>
      </c>
      <c r="C21" s="15">
        <f>C8-C13+C17</f>
        <v>10670860.679999998</v>
      </c>
      <c r="D21" s="15">
        <f>D8-D13+D17</f>
        <v>10670860.679999998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207</v>
      </c>
      <c r="B23" s="15">
        <f>B21-B11</f>
        <v>0</v>
      </c>
      <c r="C23" s="15">
        <f>C21-C11</f>
        <v>10670860.679999998</v>
      </c>
      <c r="D23" s="15">
        <f>D21-D11</f>
        <v>10670860.679999998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208</v>
      </c>
      <c r="B25" s="15">
        <f>B23-B17</f>
        <v>0</v>
      </c>
      <c r="C25" s="15">
        <f>C23-C17</f>
        <v>1083563.6499999985</v>
      </c>
      <c r="D25" s="15">
        <f>D23-D17</f>
        <v>1083563.6499999985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213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214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1083563.6499999985</v>
      </c>
      <c r="D33" s="4">
        <f>D25+D29</f>
        <v>1083563.6499999985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218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219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221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222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8" t="s">
        <v>224</v>
      </c>
      <c r="B48" s="99">
        <f>B9</f>
        <v>55011482.68</v>
      </c>
      <c r="C48" s="99">
        <f>C9</f>
        <v>63464060.090000004</v>
      </c>
      <c r="D48" s="99">
        <f>D9</f>
        <v>63464060.090000004</v>
      </c>
    </row>
    <row r="49" spans="1:4" x14ac:dyDescent="0.25">
      <c r="A49" s="22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218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221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201</v>
      </c>
      <c r="B53" s="49">
        <f>B14</f>
        <v>55011482.68</v>
      </c>
      <c r="C53" s="49">
        <f>C14</f>
        <v>62009128.850000001</v>
      </c>
      <c r="D53" s="49">
        <f>D14</f>
        <v>62009128.850000001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204</v>
      </c>
      <c r="B55" s="23">
        <v>0</v>
      </c>
      <c r="C55" s="49">
        <f>C18</f>
        <v>9958664.6199999992</v>
      </c>
      <c r="D55" s="49">
        <f>D18</f>
        <v>9958664.6199999992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226</v>
      </c>
      <c r="B57" s="4">
        <f>B48+B49-B53+B55</f>
        <v>0</v>
      </c>
      <c r="C57" s="4">
        <f>C48+C49-C53+C55</f>
        <v>11413595.860000001</v>
      </c>
      <c r="D57" s="4">
        <f>D48+D49-D53+D55</f>
        <v>11413595.860000001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227</v>
      </c>
      <c r="B59" s="4">
        <f>B57-B49</f>
        <v>0</v>
      </c>
      <c r="C59" s="4">
        <f>C57-C49</f>
        <v>11413595.860000001</v>
      </c>
      <c r="D59" s="4">
        <f>D57-D49</f>
        <v>11413595.860000001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8" t="s">
        <v>198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219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222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229</v>
      </c>
      <c r="B68" s="97">
        <f>B15</f>
        <v>0</v>
      </c>
      <c r="C68" s="97">
        <f>C15</f>
        <v>371367.59</v>
      </c>
      <c r="D68" s="97">
        <f>D15</f>
        <v>371367.59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205</v>
      </c>
      <c r="B70" s="17">
        <v>0</v>
      </c>
      <c r="C70" s="97">
        <f>C19</f>
        <v>-371367.59</v>
      </c>
      <c r="D70" s="97">
        <f>D19</f>
        <v>-371367.59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230</v>
      </c>
      <c r="B72" s="15">
        <f>B63+B64-B68+B70</f>
        <v>0</v>
      </c>
      <c r="C72" s="15">
        <f>C63+C64-C68+C70</f>
        <v>-742735.18</v>
      </c>
      <c r="D72" s="15">
        <f>D63+D64-D68+D70</f>
        <v>-742735.18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231</v>
      </c>
      <c r="B74" s="15">
        <f>B72-B64</f>
        <v>0</v>
      </c>
      <c r="C74" s="15">
        <f>C72-C64</f>
        <v>-742735.18</v>
      </c>
      <c r="D74" s="15">
        <f>D72-D64</f>
        <v>-742735.18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44" zoomScale="76" zoomScaleNormal="115" workbookViewId="0">
      <selection activeCell="B13" sqref="B13:G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7" t="s">
        <v>232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233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Marzo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0" t="s">
        <v>234</v>
      </c>
      <c r="B6" s="152" t="s">
        <v>235</v>
      </c>
      <c r="C6" s="152"/>
      <c r="D6" s="152"/>
      <c r="E6" s="152"/>
      <c r="F6" s="152"/>
      <c r="G6" s="152" t="s">
        <v>236</v>
      </c>
    </row>
    <row r="7" spans="1:7" ht="30" x14ac:dyDescent="0.25">
      <c r="A7" s="151"/>
      <c r="B7" s="26" t="s">
        <v>237</v>
      </c>
      <c r="C7" s="7" t="s">
        <v>238</v>
      </c>
      <c r="D7" s="26" t="s">
        <v>239</v>
      </c>
      <c r="E7" s="26" t="s">
        <v>194</v>
      </c>
      <c r="F7" s="26" t="s">
        <v>240</v>
      </c>
      <c r="G7" s="152"/>
    </row>
    <row r="8" spans="1:7" x14ac:dyDescent="0.25">
      <c r="A8" s="27" t="s">
        <v>241</v>
      </c>
      <c r="B8" s="94"/>
      <c r="C8" s="94"/>
      <c r="D8" s="94"/>
      <c r="E8" s="94"/>
      <c r="F8" s="94"/>
      <c r="G8" s="94"/>
    </row>
    <row r="9" spans="1:7" x14ac:dyDescent="0.25">
      <c r="A9" s="60" t="s">
        <v>242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243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245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246</v>
      </c>
      <c r="B13" s="184">
        <v>0</v>
      </c>
      <c r="C13" s="184">
        <v>0</v>
      </c>
      <c r="D13" s="185">
        <v>0</v>
      </c>
      <c r="E13" s="184">
        <v>2044687.71</v>
      </c>
      <c r="F13" s="184">
        <v>2044687.71</v>
      </c>
      <c r="G13" s="185">
        <v>2044687.71</v>
      </c>
    </row>
    <row r="14" spans="1:7" x14ac:dyDescent="0.25">
      <c r="A14" s="60" t="s">
        <v>247</v>
      </c>
      <c r="B14" s="184">
        <v>0</v>
      </c>
      <c r="C14" s="184">
        <v>0</v>
      </c>
      <c r="D14" s="185">
        <v>0</v>
      </c>
      <c r="E14" s="184">
        <v>0</v>
      </c>
      <c r="F14" s="184">
        <v>0</v>
      </c>
      <c r="G14" s="185">
        <v>0</v>
      </c>
    </row>
    <row r="15" spans="1:7" x14ac:dyDescent="0.25">
      <c r="A15" s="60" t="s">
        <v>248</v>
      </c>
      <c r="B15" s="184">
        <v>55011482.68</v>
      </c>
      <c r="C15" s="184">
        <v>0</v>
      </c>
      <c r="D15" s="185">
        <v>55011482.68</v>
      </c>
      <c r="E15" s="184">
        <v>61419372.380000003</v>
      </c>
      <c r="F15" s="184">
        <v>61419372.380000003</v>
      </c>
      <c r="G15" s="185">
        <v>6407889.700000003</v>
      </c>
    </row>
    <row r="16" spans="1:7" x14ac:dyDescent="0.25">
      <c r="A16" s="95" t="s">
        <v>249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250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251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252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254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255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259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260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261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264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265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266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267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f t="shared" si="4"/>
        <v>0</v>
      </c>
    </row>
    <row r="35" spans="1:7" ht="14.45" customHeight="1" x14ac:dyDescent="0.25">
      <c r="A35" s="60" t="s">
        <v>268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270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271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272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273</v>
      </c>
      <c r="B41" s="4">
        <f t="shared" ref="B41:G41" si="7">SUM(B9,B10,B11,B12,B13,B14,B15,B16,B28,B34,B35,B37)</f>
        <v>55011482.68</v>
      </c>
      <c r="C41" s="4">
        <f t="shared" si="7"/>
        <v>0</v>
      </c>
      <c r="D41" s="4">
        <f t="shared" si="7"/>
        <v>55011482.68</v>
      </c>
      <c r="E41" s="4">
        <f t="shared" si="7"/>
        <v>63464060.090000004</v>
      </c>
      <c r="F41" s="4">
        <f t="shared" si="7"/>
        <v>63464060.090000004</v>
      </c>
      <c r="G41" s="4">
        <f t="shared" si="7"/>
        <v>8452577.4100000039</v>
      </c>
    </row>
    <row r="42" spans="1:7" x14ac:dyDescent="0.25">
      <c r="A42" s="3" t="s">
        <v>274</v>
      </c>
      <c r="B42" s="96"/>
      <c r="C42" s="96"/>
      <c r="D42" s="96"/>
      <c r="E42" s="96"/>
      <c r="F42" s="96"/>
      <c r="G42" s="4">
        <f>IF(G41&gt;0,G41,0)</f>
        <v>8452577.4100000039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275</v>
      </c>
      <c r="B44" s="51"/>
      <c r="C44" s="51"/>
      <c r="D44" s="51"/>
      <c r="E44" s="51"/>
      <c r="F44" s="51"/>
      <c r="G44" s="51"/>
    </row>
    <row r="45" spans="1:7" x14ac:dyDescent="0.25">
      <c r="A45" s="60" t="s">
        <v>276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280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281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284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285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290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291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292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298</v>
      </c>
      <c r="B70" s="4">
        <f t="shared" ref="B70:G70" si="16">B41+B65+B67</f>
        <v>55011482.68</v>
      </c>
      <c r="C70" s="4">
        <f t="shared" si="16"/>
        <v>0</v>
      </c>
      <c r="D70" s="4">
        <f t="shared" si="16"/>
        <v>55011482.68</v>
      </c>
      <c r="E70" s="4">
        <f t="shared" si="16"/>
        <v>63464060.090000004</v>
      </c>
      <c r="F70" s="4">
        <f t="shared" si="16"/>
        <v>63464060.090000004</v>
      </c>
      <c r="G70" s="4">
        <f t="shared" si="16"/>
        <v>8452577.4100000039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299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300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301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B129" sqref="B129:G129"/>
    </sheetView>
  </sheetViews>
  <sheetFormatPr baseColWidth="10" defaultColWidth="11" defaultRowHeight="15" x14ac:dyDescent="0.25"/>
  <cols>
    <col min="1" max="1" width="56.8554687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5" t="s">
        <v>303</v>
      </c>
      <c r="B1" s="148"/>
      <c r="C1" s="148"/>
      <c r="D1" s="148"/>
      <c r="E1" s="148"/>
      <c r="F1" s="148"/>
      <c r="G1" s="149"/>
    </row>
    <row r="2" spans="1:7" x14ac:dyDescent="0.25">
      <c r="A2" s="129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304</v>
      </c>
      <c r="B3" s="130"/>
      <c r="C3" s="130"/>
      <c r="D3" s="130"/>
      <c r="E3" s="130"/>
      <c r="F3" s="130"/>
      <c r="G3" s="130"/>
    </row>
    <row r="4" spans="1:7" x14ac:dyDescent="0.25">
      <c r="A4" s="130" t="s">
        <v>305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Marzo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53" t="s">
        <v>7</v>
      </c>
      <c r="B7" s="153" t="s">
        <v>306</v>
      </c>
      <c r="C7" s="153"/>
      <c r="D7" s="153"/>
      <c r="E7" s="153"/>
      <c r="F7" s="153"/>
      <c r="G7" s="154" t="s">
        <v>307</v>
      </c>
    </row>
    <row r="8" spans="1:7" ht="30" x14ac:dyDescent="0.25">
      <c r="A8" s="153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3"/>
    </row>
    <row r="9" spans="1:7" x14ac:dyDescent="0.25">
      <c r="A9" s="28" t="s">
        <v>312</v>
      </c>
      <c r="B9" s="86">
        <f t="shared" ref="B9:G9" si="0">SUM(B10,B18,B28,B38,B48,B58,B62,B71,B75)</f>
        <v>55011482.680000007</v>
      </c>
      <c r="C9" s="86">
        <f t="shared" si="0"/>
        <v>21022153.009999998</v>
      </c>
      <c r="D9" s="86">
        <f t="shared" si="0"/>
        <v>76033635.689999998</v>
      </c>
      <c r="E9" s="86">
        <f t="shared" si="0"/>
        <v>62009128.850000009</v>
      </c>
      <c r="F9" s="86">
        <f t="shared" si="0"/>
        <v>62009128.850000009</v>
      </c>
      <c r="G9" s="86">
        <f t="shared" si="0"/>
        <v>14024506.84</v>
      </c>
    </row>
    <row r="10" spans="1:7" x14ac:dyDescent="0.25">
      <c r="A10" s="87" t="s">
        <v>313</v>
      </c>
      <c r="B10" s="86">
        <f t="shared" ref="B10:G10" si="1">SUM(B11:B17)</f>
        <v>26383124.510000002</v>
      </c>
      <c r="C10" s="86">
        <f t="shared" si="1"/>
        <v>2016772.6400000001</v>
      </c>
      <c r="D10" s="86">
        <f t="shared" si="1"/>
        <v>28399897.149999995</v>
      </c>
      <c r="E10" s="86">
        <f t="shared" si="1"/>
        <v>26563651.780000001</v>
      </c>
      <c r="F10" s="86">
        <f t="shared" si="1"/>
        <v>26563651.780000001</v>
      </c>
      <c r="G10" s="86">
        <f t="shared" si="1"/>
        <v>1836245.3699999996</v>
      </c>
    </row>
    <row r="11" spans="1:7" x14ac:dyDescent="0.25">
      <c r="A11" s="88" t="s">
        <v>314</v>
      </c>
      <c r="B11" s="186">
        <v>14996191.42</v>
      </c>
      <c r="C11" s="186">
        <v>446955.42</v>
      </c>
      <c r="D11" s="187">
        <v>15443146.84</v>
      </c>
      <c r="E11" s="186">
        <v>14549296.710000001</v>
      </c>
      <c r="F11" s="186">
        <v>14549296.710000001</v>
      </c>
      <c r="G11" s="187">
        <v>893850.12999999896</v>
      </c>
    </row>
    <row r="12" spans="1:7" x14ac:dyDescent="0.25">
      <c r="A12" s="88" t="s">
        <v>315</v>
      </c>
      <c r="B12" s="186">
        <v>1659518.97</v>
      </c>
      <c r="C12" s="186">
        <v>329741.02</v>
      </c>
      <c r="D12" s="187">
        <v>1989259.99</v>
      </c>
      <c r="E12" s="186">
        <v>1508529.68</v>
      </c>
      <c r="F12" s="186">
        <v>1508529.68</v>
      </c>
      <c r="G12" s="187">
        <v>480730.31000000006</v>
      </c>
    </row>
    <row r="13" spans="1:7" x14ac:dyDescent="0.25">
      <c r="A13" s="88" t="s">
        <v>316</v>
      </c>
      <c r="B13" s="186">
        <v>2564717.12</v>
      </c>
      <c r="C13" s="186">
        <v>-209988.43</v>
      </c>
      <c r="D13" s="187">
        <v>2354728.69</v>
      </c>
      <c r="E13" s="186">
        <v>2131879.48</v>
      </c>
      <c r="F13" s="186">
        <v>2131879.48</v>
      </c>
      <c r="G13" s="187">
        <v>222849.20999999996</v>
      </c>
    </row>
    <row r="14" spans="1:7" x14ac:dyDescent="0.25">
      <c r="A14" s="88" t="s">
        <v>317</v>
      </c>
      <c r="B14" s="186">
        <v>3963126</v>
      </c>
      <c r="C14" s="186">
        <v>-80680.53</v>
      </c>
      <c r="D14" s="187">
        <v>3882445.47</v>
      </c>
      <c r="E14" s="186">
        <v>3840559.46</v>
      </c>
      <c r="F14" s="186">
        <v>3840559.46</v>
      </c>
      <c r="G14" s="187">
        <v>41886.010000000242</v>
      </c>
    </row>
    <row r="15" spans="1:7" x14ac:dyDescent="0.25">
      <c r="A15" s="88" t="s">
        <v>318</v>
      </c>
      <c r="B15" s="186">
        <v>2812584.6</v>
      </c>
      <c r="C15" s="186">
        <v>1518663.82</v>
      </c>
      <c r="D15" s="187">
        <v>4331248.42</v>
      </c>
      <c r="E15" s="186">
        <v>4279749.7699999996</v>
      </c>
      <c r="F15" s="186">
        <v>4279749.7699999996</v>
      </c>
      <c r="G15" s="187">
        <v>51498.650000000373</v>
      </c>
    </row>
    <row r="16" spans="1:7" x14ac:dyDescent="0.25">
      <c r="A16" s="88" t="s">
        <v>319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</row>
    <row r="17" spans="1:7" x14ac:dyDescent="0.25">
      <c r="A17" s="88" t="s">
        <v>320</v>
      </c>
      <c r="B17" s="186">
        <v>386986.4</v>
      </c>
      <c r="C17" s="186">
        <v>12081.34</v>
      </c>
      <c r="D17" s="187">
        <v>399067.74000000005</v>
      </c>
      <c r="E17" s="186">
        <v>253636.68</v>
      </c>
      <c r="F17" s="186">
        <v>253636.68</v>
      </c>
      <c r="G17" s="187">
        <v>145431.06000000006</v>
      </c>
    </row>
    <row r="18" spans="1:7" x14ac:dyDescent="0.25">
      <c r="A18" s="87" t="s">
        <v>321</v>
      </c>
      <c r="B18" s="86">
        <f t="shared" ref="B18:G18" si="2">SUM(B19:B27)</f>
        <v>7909375</v>
      </c>
      <c r="C18" s="86">
        <f t="shared" si="2"/>
        <v>786955.88000000012</v>
      </c>
      <c r="D18" s="86">
        <f t="shared" si="2"/>
        <v>8696330.8800000008</v>
      </c>
      <c r="E18" s="86">
        <f t="shared" si="2"/>
        <v>8057984.4499999993</v>
      </c>
      <c r="F18" s="86">
        <f t="shared" si="2"/>
        <v>8057984.4499999993</v>
      </c>
      <c r="G18" s="86">
        <f t="shared" si="2"/>
        <v>638346.43000000017</v>
      </c>
    </row>
    <row r="19" spans="1:7" x14ac:dyDescent="0.25">
      <c r="A19" s="88" t="s">
        <v>322</v>
      </c>
      <c r="B19" s="186">
        <v>531100</v>
      </c>
      <c r="C19" s="186">
        <v>48480.87</v>
      </c>
      <c r="D19" s="187">
        <v>579580.87</v>
      </c>
      <c r="E19" s="186">
        <v>436787.13</v>
      </c>
      <c r="F19" s="186">
        <v>436787.13</v>
      </c>
      <c r="G19" s="187">
        <v>142793.74</v>
      </c>
    </row>
    <row r="20" spans="1:7" x14ac:dyDescent="0.25">
      <c r="A20" s="88" t="s">
        <v>323</v>
      </c>
      <c r="B20" s="186">
        <v>140935</v>
      </c>
      <c r="C20" s="186">
        <v>-10085.34</v>
      </c>
      <c r="D20" s="187">
        <v>130849.66</v>
      </c>
      <c r="E20" s="186">
        <v>34347.769999999997</v>
      </c>
      <c r="F20" s="186">
        <v>34347.769999999997</v>
      </c>
      <c r="G20" s="187">
        <v>96501.890000000014</v>
      </c>
    </row>
    <row r="21" spans="1:7" x14ac:dyDescent="0.25">
      <c r="A21" s="88" t="s">
        <v>324</v>
      </c>
      <c r="B21" s="187">
        <v>0</v>
      </c>
      <c r="C21" s="187">
        <v>0</v>
      </c>
      <c r="D21" s="187">
        <v>0</v>
      </c>
      <c r="E21" s="187">
        <v>0</v>
      </c>
      <c r="F21" s="187">
        <v>0</v>
      </c>
      <c r="G21" s="187">
        <v>0</v>
      </c>
    </row>
    <row r="22" spans="1:7" x14ac:dyDescent="0.25">
      <c r="A22" s="88" t="s">
        <v>325</v>
      </c>
      <c r="B22" s="186">
        <v>1449350</v>
      </c>
      <c r="C22" s="186">
        <v>652874.14</v>
      </c>
      <c r="D22" s="187">
        <v>2102224.14</v>
      </c>
      <c r="E22" s="186">
        <v>1986175.1</v>
      </c>
      <c r="F22" s="186">
        <v>1986175.1</v>
      </c>
      <c r="G22" s="187">
        <v>116049.04000000004</v>
      </c>
    </row>
    <row r="23" spans="1:7" x14ac:dyDescent="0.25">
      <c r="A23" s="88" t="s">
        <v>326</v>
      </c>
      <c r="B23" s="186">
        <v>2740830</v>
      </c>
      <c r="C23" s="186">
        <v>69200</v>
      </c>
      <c r="D23" s="187">
        <v>2810030</v>
      </c>
      <c r="E23" s="186">
        <v>2765463.34</v>
      </c>
      <c r="F23" s="186">
        <v>2765463.34</v>
      </c>
      <c r="G23" s="187">
        <v>44566.660000000149</v>
      </c>
    </row>
    <row r="24" spans="1:7" x14ac:dyDescent="0.25">
      <c r="A24" s="88" t="s">
        <v>327</v>
      </c>
      <c r="B24" s="186">
        <v>1705300</v>
      </c>
      <c r="C24" s="186">
        <v>285250</v>
      </c>
      <c r="D24" s="187">
        <v>1990550</v>
      </c>
      <c r="E24" s="186">
        <v>1985671.54</v>
      </c>
      <c r="F24" s="186">
        <v>1985671.54</v>
      </c>
      <c r="G24" s="187">
        <v>4878.4599999999627</v>
      </c>
    </row>
    <row r="25" spans="1:7" x14ac:dyDescent="0.25">
      <c r="A25" s="88" t="s">
        <v>328</v>
      </c>
      <c r="B25" s="186">
        <v>502640</v>
      </c>
      <c r="C25" s="186">
        <v>-258014.59</v>
      </c>
      <c r="D25" s="187">
        <v>244625.41</v>
      </c>
      <c r="E25" s="186">
        <v>241206.14</v>
      </c>
      <c r="F25" s="186">
        <v>241206.14</v>
      </c>
      <c r="G25" s="187">
        <v>3419.2699999999895</v>
      </c>
    </row>
    <row r="26" spans="1:7" x14ac:dyDescent="0.25">
      <c r="A26" s="88" t="s">
        <v>329</v>
      </c>
      <c r="B26" s="187">
        <v>0</v>
      </c>
      <c r="C26" s="187">
        <v>0</v>
      </c>
      <c r="D26" s="187">
        <v>0</v>
      </c>
      <c r="E26" s="187">
        <v>0</v>
      </c>
      <c r="F26" s="187">
        <v>0</v>
      </c>
      <c r="G26" s="187">
        <v>0</v>
      </c>
    </row>
    <row r="27" spans="1:7" x14ac:dyDescent="0.25">
      <c r="A27" s="88" t="s">
        <v>330</v>
      </c>
      <c r="B27" s="186">
        <v>839220</v>
      </c>
      <c r="C27" s="186">
        <v>-749.2</v>
      </c>
      <c r="D27" s="187">
        <v>838470.8</v>
      </c>
      <c r="E27" s="186">
        <v>608333.43000000005</v>
      </c>
      <c r="F27" s="186">
        <v>608333.43000000005</v>
      </c>
      <c r="G27" s="187">
        <v>230137.37</v>
      </c>
    </row>
    <row r="28" spans="1:7" x14ac:dyDescent="0.25">
      <c r="A28" s="87" t="s">
        <v>331</v>
      </c>
      <c r="B28" s="86">
        <f t="shared" ref="B28:G28" si="3">SUM(B29:B37)</f>
        <v>19236719.859999999</v>
      </c>
      <c r="C28" s="86">
        <f t="shared" si="3"/>
        <v>952872.63</v>
      </c>
      <c r="D28" s="86">
        <f t="shared" si="3"/>
        <v>20189592.490000002</v>
      </c>
      <c r="E28" s="86">
        <f t="shared" si="3"/>
        <v>17950636.059999999</v>
      </c>
      <c r="F28" s="86">
        <f t="shared" si="3"/>
        <v>17950636.059999999</v>
      </c>
      <c r="G28" s="86">
        <f t="shared" si="3"/>
        <v>2238956.4300000002</v>
      </c>
    </row>
    <row r="29" spans="1:7" x14ac:dyDescent="0.25">
      <c r="A29" s="88" t="s">
        <v>332</v>
      </c>
      <c r="B29" s="186">
        <v>11791192.800000001</v>
      </c>
      <c r="C29" s="186">
        <v>-181049.19</v>
      </c>
      <c r="D29" s="187">
        <v>11610143.610000001</v>
      </c>
      <c r="E29" s="186">
        <v>11564804.23</v>
      </c>
      <c r="F29" s="186">
        <v>11564804.23</v>
      </c>
      <c r="G29" s="187">
        <v>45339.38000000082</v>
      </c>
    </row>
    <row r="30" spans="1:7" x14ac:dyDescent="0.25">
      <c r="A30" s="88" t="s">
        <v>333</v>
      </c>
      <c r="B30" s="186">
        <v>279954</v>
      </c>
      <c r="C30" s="186">
        <v>-75969.679999999993</v>
      </c>
      <c r="D30" s="187">
        <v>203984.32</v>
      </c>
      <c r="E30" s="186">
        <v>185156.45</v>
      </c>
      <c r="F30" s="186">
        <v>185156.45</v>
      </c>
      <c r="G30" s="187">
        <v>18827.869999999995</v>
      </c>
    </row>
    <row r="31" spans="1:7" x14ac:dyDescent="0.25">
      <c r="A31" s="88" t="s">
        <v>334</v>
      </c>
      <c r="B31" s="186">
        <v>876942.06</v>
      </c>
      <c r="C31" s="186">
        <v>446496.96</v>
      </c>
      <c r="D31" s="187">
        <v>1323439.02</v>
      </c>
      <c r="E31" s="186">
        <v>1288563.58</v>
      </c>
      <c r="F31" s="186">
        <v>1288563.58</v>
      </c>
      <c r="G31" s="187">
        <v>34875.439999999944</v>
      </c>
    </row>
    <row r="32" spans="1:7" x14ac:dyDescent="0.25">
      <c r="A32" s="88" t="s">
        <v>335</v>
      </c>
      <c r="B32" s="186">
        <v>613600</v>
      </c>
      <c r="C32" s="186">
        <v>-123575.05</v>
      </c>
      <c r="D32" s="187">
        <v>490024.95</v>
      </c>
      <c r="E32" s="186">
        <v>487524.68</v>
      </c>
      <c r="F32" s="186">
        <v>487524.68</v>
      </c>
      <c r="G32" s="187">
        <v>2500.2700000000186</v>
      </c>
    </row>
    <row r="33" spans="1:7" ht="14.45" customHeight="1" x14ac:dyDescent="0.25">
      <c r="A33" s="88" t="s">
        <v>336</v>
      </c>
      <c r="B33" s="186">
        <v>499720</v>
      </c>
      <c r="C33" s="186">
        <v>1511893.92</v>
      </c>
      <c r="D33" s="187">
        <v>2011613.92</v>
      </c>
      <c r="E33" s="186">
        <v>285755.84000000003</v>
      </c>
      <c r="F33" s="186">
        <v>285755.84000000003</v>
      </c>
      <c r="G33" s="187">
        <v>1725858.0799999998</v>
      </c>
    </row>
    <row r="34" spans="1:7" ht="14.45" customHeight="1" x14ac:dyDescent="0.25">
      <c r="A34" s="88" t="s">
        <v>337</v>
      </c>
      <c r="B34" s="186">
        <v>118450</v>
      </c>
      <c r="C34" s="186">
        <v>-76500</v>
      </c>
      <c r="D34" s="187">
        <v>41950</v>
      </c>
      <c r="E34" s="186">
        <v>34550</v>
      </c>
      <c r="F34" s="186">
        <v>34550</v>
      </c>
      <c r="G34" s="187">
        <v>7400</v>
      </c>
    </row>
    <row r="35" spans="1:7" ht="14.45" customHeight="1" x14ac:dyDescent="0.25">
      <c r="A35" s="88" t="s">
        <v>338</v>
      </c>
      <c r="B35" s="186">
        <v>149865</v>
      </c>
      <c r="C35" s="186">
        <v>10000</v>
      </c>
      <c r="D35" s="187">
        <v>159865</v>
      </c>
      <c r="E35" s="186">
        <v>28705.15</v>
      </c>
      <c r="F35" s="186">
        <v>28705.15</v>
      </c>
      <c r="G35" s="187">
        <v>131159.85</v>
      </c>
    </row>
    <row r="36" spans="1:7" ht="14.45" customHeight="1" x14ac:dyDescent="0.25">
      <c r="A36" s="88" t="s">
        <v>339</v>
      </c>
      <c r="B36" s="186">
        <v>267800</v>
      </c>
      <c r="C36" s="186">
        <v>0</v>
      </c>
      <c r="D36" s="187">
        <v>267800</v>
      </c>
      <c r="E36" s="186">
        <v>46033.74</v>
      </c>
      <c r="F36" s="186">
        <v>46033.74</v>
      </c>
      <c r="G36" s="187">
        <v>221766.26</v>
      </c>
    </row>
    <row r="37" spans="1:7" ht="14.45" customHeight="1" x14ac:dyDescent="0.25">
      <c r="A37" s="88" t="s">
        <v>340</v>
      </c>
      <c r="B37" s="186">
        <v>4639196</v>
      </c>
      <c r="C37" s="186">
        <v>-558424.32999999996</v>
      </c>
      <c r="D37" s="187">
        <v>4080771.67</v>
      </c>
      <c r="E37" s="186">
        <v>4029542.39</v>
      </c>
      <c r="F37" s="186">
        <v>4029542.39</v>
      </c>
      <c r="G37" s="187">
        <v>51229.279999999795</v>
      </c>
    </row>
    <row r="38" spans="1:7" x14ac:dyDescent="0.25">
      <c r="A38" s="87" t="s">
        <v>341</v>
      </c>
      <c r="B38" s="86">
        <f t="shared" ref="B38:G38" si="4">SUM(B39:B47)</f>
        <v>0</v>
      </c>
      <c r="C38" s="86">
        <f t="shared" si="4"/>
        <v>0</v>
      </c>
      <c r="D38" s="86">
        <f t="shared" si="4"/>
        <v>0</v>
      </c>
      <c r="E38" s="86">
        <f t="shared" si="4"/>
        <v>0</v>
      </c>
      <c r="F38" s="86">
        <f t="shared" si="4"/>
        <v>0</v>
      </c>
      <c r="G38" s="86">
        <f t="shared" si="4"/>
        <v>0</v>
      </c>
    </row>
    <row r="39" spans="1:7" x14ac:dyDescent="0.25">
      <c r="A39" s="88" t="s">
        <v>342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343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ref="G40:G47" si="5">D40-E40</f>
        <v>0</v>
      </c>
    </row>
    <row r="41" spans="1:7" x14ac:dyDescent="0.25">
      <c r="A41" s="88" t="s">
        <v>344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5"/>
        <v>0</v>
      </c>
    </row>
    <row r="42" spans="1:7" x14ac:dyDescent="0.25">
      <c r="A42" s="88" t="s">
        <v>345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f t="shared" si="5"/>
        <v>0</v>
      </c>
    </row>
    <row r="43" spans="1:7" x14ac:dyDescent="0.25">
      <c r="A43" s="88" t="s">
        <v>346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5"/>
        <v>0</v>
      </c>
    </row>
    <row r="44" spans="1:7" x14ac:dyDescent="0.25">
      <c r="A44" s="88" t="s">
        <v>347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5"/>
        <v>0</v>
      </c>
    </row>
    <row r="45" spans="1:7" x14ac:dyDescent="0.25">
      <c r="A45" s="88" t="s">
        <v>348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5"/>
        <v>0</v>
      </c>
    </row>
    <row r="46" spans="1:7" x14ac:dyDescent="0.25">
      <c r="A46" s="88" t="s">
        <v>349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5"/>
        <v>0</v>
      </c>
    </row>
    <row r="47" spans="1:7" x14ac:dyDescent="0.25">
      <c r="A47" s="88" t="s">
        <v>350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5"/>
        <v>0</v>
      </c>
    </row>
    <row r="48" spans="1:7" x14ac:dyDescent="0.25">
      <c r="A48" s="87" t="s">
        <v>351</v>
      </c>
      <c r="B48" s="86">
        <f t="shared" ref="B48:G48" si="6">SUM(B49:B57)</f>
        <v>1482263.31</v>
      </c>
      <c r="C48" s="86">
        <f t="shared" si="6"/>
        <v>10178205.859999999</v>
      </c>
      <c r="D48" s="86">
        <f t="shared" si="6"/>
        <v>11660469.17</v>
      </c>
      <c r="E48" s="86">
        <f t="shared" si="6"/>
        <v>2759862.52</v>
      </c>
      <c r="F48" s="86">
        <f t="shared" si="6"/>
        <v>2759862.52</v>
      </c>
      <c r="G48" s="86">
        <f t="shared" si="6"/>
        <v>8900606.6499999985</v>
      </c>
    </row>
    <row r="49" spans="1:7" x14ac:dyDescent="0.25">
      <c r="A49" s="88" t="s">
        <v>352</v>
      </c>
      <c r="B49" s="186">
        <v>525611.92000000004</v>
      </c>
      <c r="C49" s="186">
        <v>-496483.3</v>
      </c>
      <c r="D49" s="187">
        <v>29128.620000000054</v>
      </c>
      <c r="E49" s="186">
        <v>29127.59</v>
      </c>
      <c r="F49" s="186">
        <v>29127.59</v>
      </c>
      <c r="G49" s="187">
        <v>1.0300000000534055</v>
      </c>
    </row>
    <row r="50" spans="1:7" x14ac:dyDescent="0.25">
      <c r="A50" s="88" t="s">
        <v>353</v>
      </c>
      <c r="B50" s="187">
        <v>0</v>
      </c>
      <c r="C50" s="187">
        <v>0</v>
      </c>
      <c r="D50" s="187">
        <v>0</v>
      </c>
      <c r="E50" s="187">
        <v>0</v>
      </c>
      <c r="F50" s="187">
        <v>0</v>
      </c>
      <c r="G50" s="187">
        <v>0</v>
      </c>
    </row>
    <row r="51" spans="1:7" x14ac:dyDescent="0.25">
      <c r="A51" s="88" t="s">
        <v>354</v>
      </c>
      <c r="B51" s="187">
        <v>0</v>
      </c>
      <c r="C51" s="187">
        <v>0</v>
      </c>
      <c r="D51" s="187">
        <v>0</v>
      </c>
      <c r="E51" s="187">
        <v>0</v>
      </c>
      <c r="F51" s="187">
        <v>0</v>
      </c>
      <c r="G51" s="187">
        <v>0</v>
      </c>
    </row>
    <row r="52" spans="1:7" x14ac:dyDescent="0.25">
      <c r="A52" s="88" t="s">
        <v>355</v>
      </c>
      <c r="B52" s="186">
        <v>3.09</v>
      </c>
      <c r="C52" s="186">
        <v>4130020.53</v>
      </c>
      <c r="D52" s="187">
        <v>4130023.6199999996</v>
      </c>
      <c r="E52" s="186">
        <v>1636206.9</v>
      </c>
      <c r="F52" s="186">
        <v>1636206.9</v>
      </c>
      <c r="G52" s="187">
        <v>2493816.7199999997</v>
      </c>
    </row>
    <row r="53" spans="1:7" x14ac:dyDescent="0.25">
      <c r="A53" s="88" t="s">
        <v>356</v>
      </c>
      <c r="B53" s="187">
        <v>0</v>
      </c>
      <c r="C53" s="187">
        <v>0</v>
      </c>
      <c r="D53" s="187">
        <v>0</v>
      </c>
      <c r="E53" s="187">
        <v>0</v>
      </c>
      <c r="F53" s="187">
        <v>0</v>
      </c>
      <c r="G53" s="187">
        <v>0</v>
      </c>
    </row>
    <row r="54" spans="1:7" x14ac:dyDescent="0.25">
      <c r="A54" s="88" t="s">
        <v>357</v>
      </c>
      <c r="B54" s="186">
        <v>956648.3</v>
      </c>
      <c r="C54" s="186">
        <v>6544668.6299999999</v>
      </c>
      <c r="D54" s="187">
        <v>7501316.9299999997</v>
      </c>
      <c r="E54" s="186">
        <v>1094528.03</v>
      </c>
      <c r="F54" s="186">
        <v>1094528.03</v>
      </c>
      <c r="G54" s="187">
        <v>6406788.8999999994</v>
      </c>
    </row>
    <row r="55" spans="1:7" x14ac:dyDescent="0.25">
      <c r="A55" s="88" t="s">
        <v>358</v>
      </c>
      <c r="B55" s="187">
        <v>0</v>
      </c>
      <c r="C55" s="187">
        <v>0</v>
      </c>
      <c r="D55" s="187">
        <v>0</v>
      </c>
      <c r="E55" s="187">
        <v>0</v>
      </c>
      <c r="F55" s="187">
        <v>0</v>
      </c>
      <c r="G55" s="187">
        <v>0</v>
      </c>
    </row>
    <row r="56" spans="1:7" x14ac:dyDescent="0.25">
      <c r="A56" s="88" t="s">
        <v>359</v>
      </c>
      <c r="B56" s="187">
        <v>0</v>
      </c>
      <c r="C56" s="187">
        <v>0</v>
      </c>
      <c r="D56" s="187">
        <v>0</v>
      </c>
      <c r="E56" s="187">
        <v>0</v>
      </c>
      <c r="F56" s="187">
        <v>0</v>
      </c>
      <c r="G56" s="187">
        <v>0</v>
      </c>
    </row>
    <row r="57" spans="1:7" x14ac:dyDescent="0.25">
      <c r="A57" s="88" t="s">
        <v>360</v>
      </c>
      <c r="B57" s="187">
        <v>0</v>
      </c>
      <c r="C57" s="187">
        <v>0</v>
      </c>
      <c r="D57" s="187">
        <v>0</v>
      </c>
      <c r="E57" s="187">
        <v>0</v>
      </c>
      <c r="F57" s="187">
        <v>0</v>
      </c>
      <c r="G57" s="187">
        <v>0</v>
      </c>
    </row>
    <row r="58" spans="1:7" x14ac:dyDescent="0.25">
      <c r="A58" s="87" t="s">
        <v>361</v>
      </c>
      <c r="B58" s="86">
        <f t="shared" ref="B58:G58" si="7">SUM(B59:B61)</f>
        <v>0</v>
      </c>
      <c r="C58" s="86">
        <f t="shared" si="7"/>
        <v>7087346</v>
      </c>
      <c r="D58" s="86">
        <f t="shared" si="7"/>
        <v>7087346</v>
      </c>
      <c r="E58" s="86">
        <f t="shared" si="7"/>
        <v>6676994.04</v>
      </c>
      <c r="F58" s="86">
        <f t="shared" si="7"/>
        <v>6676994.04</v>
      </c>
      <c r="G58" s="86">
        <f t="shared" si="7"/>
        <v>410351.95999999996</v>
      </c>
    </row>
    <row r="59" spans="1:7" x14ac:dyDescent="0.25">
      <c r="A59" s="88" t="s">
        <v>362</v>
      </c>
      <c r="B59" s="186">
        <v>0</v>
      </c>
      <c r="C59" s="186">
        <v>4672604.26</v>
      </c>
      <c r="D59" s="187">
        <v>4672604.26</v>
      </c>
      <c r="E59" s="186">
        <v>4262252.3</v>
      </c>
      <c r="F59" s="186">
        <v>4262252.3</v>
      </c>
      <c r="G59" s="187">
        <v>410351.95999999996</v>
      </c>
    </row>
    <row r="60" spans="1:7" x14ac:dyDescent="0.25">
      <c r="A60" s="88" t="s">
        <v>363</v>
      </c>
      <c r="B60" s="186">
        <v>0</v>
      </c>
      <c r="C60" s="186">
        <v>2414741.7400000002</v>
      </c>
      <c r="D60" s="187">
        <v>2414741.7400000002</v>
      </c>
      <c r="E60" s="186">
        <v>2414741.7400000002</v>
      </c>
      <c r="F60" s="186">
        <v>2414741.7400000002</v>
      </c>
      <c r="G60" s="187">
        <v>0</v>
      </c>
    </row>
    <row r="61" spans="1:7" x14ac:dyDescent="0.25">
      <c r="A61" s="88" t="s">
        <v>364</v>
      </c>
      <c r="B61" s="186">
        <v>0</v>
      </c>
      <c r="C61" s="186">
        <v>0</v>
      </c>
      <c r="D61" s="187">
        <v>0</v>
      </c>
      <c r="E61" s="186">
        <v>0</v>
      </c>
      <c r="F61" s="186">
        <v>0</v>
      </c>
      <c r="G61" s="187">
        <v>0</v>
      </c>
    </row>
    <row r="62" spans="1:7" x14ac:dyDescent="0.25">
      <c r="A62" s="87" t="s">
        <v>365</v>
      </c>
      <c r="B62" s="86">
        <f t="shared" ref="B62:G62" si="8">SUM(B63:B67,B69:B70)</f>
        <v>0</v>
      </c>
      <c r="C62" s="86">
        <f t="shared" si="8"/>
        <v>0</v>
      </c>
      <c r="D62" s="86">
        <f t="shared" si="8"/>
        <v>0</v>
      </c>
      <c r="E62" s="86">
        <f t="shared" si="8"/>
        <v>0</v>
      </c>
      <c r="F62" s="86">
        <f t="shared" si="8"/>
        <v>0</v>
      </c>
      <c r="G62" s="86">
        <f t="shared" si="8"/>
        <v>0</v>
      </c>
    </row>
    <row r="63" spans="1:7" x14ac:dyDescent="0.25">
      <c r="A63" s="88" t="s">
        <v>366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367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9">D64-E64</f>
        <v>0</v>
      </c>
    </row>
    <row r="65" spans="1:7" x14ac:dyDescent="0.25">
      <c r="A65" s="88" t="s">
        <v>368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9"/>
        <v>0</v>
      </c>
    </row>
    <row r="66" spans="1:7" x14ac:dyDescent="0.25">
      <c r="A66" s="88" t="s">
        <v>369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9"/>
        <v>0</v>
      </c>
    </row>
    <row r="67" spans="1:7" x14ac:dyDescent="0.25">
      <c r="A67" s="88" t="s">
        <v>370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9"/>
        <v>0</v>
      </c>
    </row>
    <row r="68" spans="1:7" x14ac:dyDescent="0.25">
      <c r="A68" s="88" t="s">
        <v>371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9"/>
        <v>0</v>
      </c>
    </row>
    <row r="69" spans="1:7" x14ac:dyDescent="0.25">
      <c r="A69" s="88" t="s">
        <v>372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9"/>
        <v>0</v>
      </c>
    </row>
    <row r="70" spans="1:7" x14ac:dyDescent="0.25">
      <c r="A70" s="88" t="s">
        <v>373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9"/>
        <v>0</v>
      </c>
    </row>
    <row r="71" spans="1:7" x14ac:dyDescent="0.25">
      <c r="A71" s="87" t="s">
        <v>374</v>
      </c>
      <c r="B71" s="86">
        <f t="shared" ref="B71:G71" si="10">SUM(B72:B74)</f>
        <v>0</v>
      </c>
      <c r="C71" s="86">
        <f t="shared" si="10"/>
        <v>0</v>
      </c>
      <c r="D71" s="86">
        <f t="shared" si="10"/>
        <v>0</v>
      </c>
      <c r="E71" s="86">
        <f t="shared" si="10"/>
        <v>0</v>
      </c>
      <c r="F71" s="86">
        <f t="shared" si="10"/>
        <v>0</v>
      </c>
      <c r="G71" s="86">
        <f t="shared" si="10"/>
        <v>0</v>
      </c>
    </row>
    <row r="72" spans="1:7" x14ac:dyDescent="0.25">
      <c r="A72" s="88" t="s">
        <v>375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376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1">D73-E73</f>
        <v>0</v>
      </c>
    </row>
    <row r="74" spans="1:7" x14ac:dyDescent="0.25">
      <c r="A74" s="88" t="s">
        <v>377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1"/>
        <v>0</v>
      </c>
    </row>
    <row r="75" spans="1:7" x14ac:dyDescent="0.25">
      <c r="A75" s="87" t="s">
        <v>378</v>
      </c>
      <c r="B75" s="86">
        <f t="shared" ref="B75:G75" si="12">SUM(B76:B82)</f>
        <v>0</v>
      </c>
      <c r="C75" s="86">
        <f t="shared" si="12"/>
        <v>0</v>
      </c>
      <c r="D75" s="86">
        <f t="shared" si="12"/>
        <v>0</v>
      </c>
      <c r="E75" s="86">
        <f t="shared" si="12"/>
        <v>0</v>
      </c>
      <c r="F75" s="86">
        <f t="shared" si="12"/>
        <v>0</v>
      </c>
      <c r="G75" s="86">
        <f t="shared" si="12"/>
        <v>0</v>
      </c>
    </row>
    <row r="76" spans="1:7" x14ac:dyDescent="0.25">
      <c r="A76" s="88" t="s">
        <v>379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380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3">D77-E77</f>
        <v>0</v>
      </c>
    </row>
    <row r="78" spans="1:7" x14ac:dyDescent="0.25">
      <c r="A78" s="88" t="s">
        <v>381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3"/>
        <v>0</v>
      </c>
    </row>
    <row r="79" spans="1:7" x14ac:dyDescent="0.25">
      <c r="A79" s="88" t="s">
        <v>382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3"/>
        <v>0</v>
      </c>
    </row>
    <row r="80" spans="1:7" x14ac:dyDescent="0.25">
      <c r="A80" s="88" t="s">
        <v>383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3"/>
        <v>0</v>
      </c>
    </row>
    <row r="81" spans="1:7" x14ac:dyDescent="0.25">
      <c r="A81" s="88" t="s">
        <v>384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3"/>
        <v>0</v>
      </c>
    </row>
    <row r="82" spans="1:7" x14ac:dyDescent="0.25">
      <c r="A82" s="88" t="s">
        <v>385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3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386</v>
      </c>
      <c r="B84" s="86">
        <f t="shared" ref="B84:G84" si="14">SUM(B85,B93,B103,B113,B123,B133,B137,B146,B150)</f>
        <v>0</v>
      </c>
      <c r="C84" s="86">
        <f t="shared" si="14"/>
        <v>823413</v>
      </c>
      <c r="D84" s="86">
        <f t="shared" si="14"/>
        <v>823413</v>
      </c>
      <c r="E84" s="86">
        <f t="shared" si="14"/>
        <v>371367.59</v>
      </c>
      <c r="F84" s="86">
        <f t="shared" si="14"/>
        <v>371367.59</v>
      </c>
      <c r="G84" s="86">
        <f t="shared" si="14"/>
        <v>452045.41</v>
      </c>
    </row>
    <row r="85" spans="1:7" x14ac:dyDescent="0.25">
      <c r="A85" s="87" t="s">
        <v>313</v>
      </c>
      <c r="B85" s="86">
        <f t="shared" ref="B85:G85" si="15">SUM(B86:B92)</f>
        <v>0</v>
      </c>
      <c r="C85" s="86">
        <f t="shared" si="15"/>
        <v>0</v>
      </c>
      <c r="D85" s="86">
        <f t="shared" si="15"/>
        <v>0</v>
      </c>
      <c r="E85" s="86">
        <f t="shared" si="15"/>
        <v>0</v>
      </c>
      <c r="F85" s="86">
        <f t="shared" si="15"/>
        <v>0</v>
      </c>
      <c r="G85" s="86">
        <f t="shared" si="15"/>
        <v>0</v>
      </c>
    </row>
    <row r="86" spans="1:7" x14ac:dyDescent="0.25">
      <c r="A86" s="88" t="s">
        <v>314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315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16">D87-E87</f>
        <v>0</v>
      </c>
    </row>
    <row r="88" spans="1:7" x14ac:dyDescent="0.25">
      <c r="A88" s="88" t="s">
        <v>316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16"/>
        <v>0</v>
      </c>
    </row>
    <row r="89" spans="1:7" x14ac:dyDescent="0.25">
      <c r="A89" s="88" t="s">
        <v>317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16"/>
        <v>0</v>
      </c>
    </row>
    <row r="90" spans="1:7" x14ac:dyDescent="0.25">
      <c r="A90" s="88" t="s">
        <v>318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16"/>
        <v>0</v>
      </c>
    </row>
    <row r="91" spans="1:7" x14ac:dyDescent="0.25">
      <c r="A91" s="88" t="s">
        <v>319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16"/>
        <v>0</v>
      </c>
    </row>
    <row r="92" spans="1:7" x14ac:dyDescent="0.25">
      <c r="A92" s="88" t="s">
        <v>320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16"/>
        <v>0</v>
      </c>
    </row>
    <row r="93" spans="1:7" x14ac:dyDescent="0.25">
      <c r="A93" s="87" t="s">
        <v>321</v>
      </c>
      <c r="B93" s="86">
        <f t="shared" ref="B93:G93" si="17">SUM(B94:B102)</f>
        <v>0</v>
      </c>
      <c r="C93" s="86">
        <f t="shared" si="17"/>
        <v>0</v>
      </c>
      <c r="D93" s="86">
        <f t="shared" si="17"/>
        <v>0</v>
      </c>
      <c r="E93" s="86">
        <f t="shared" si="17"/>
        <v>0</v>
      </c>
      <c r="F93" s="86">
        <f t="shared" si="17"/>
        <v>0</v>
      </c>
      <c r="G93" s="86">
        <f t="shared" si="17"/>
        <v>0</v>
      </c>
    </row>
    <row r="94" spans="1:7" x14ac:dyDescent="0.25">
      <c r="A94" s="88" t="s">
        <v>322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323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18">D95-E95</f>
        <v>0</v>
      </c>
    </row>
    <row r="96" spans="1:7" x14ac:dyDescent="0.25">
      <c r="A96" s="88" t="s">
        <v>324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18"/>
        <v>0</v>
      </c>
    </row>
    <row r="97" spans="1:7" x14ac:dyDescent="0.25">
      <c r="A97" s="88" t="s">
        <v>325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18"/>
        <v>0</v>
      </c>
    </row>
    <row r="98" spans="1:7" x14ac:dyDescent="0.25">
      <c r="A98" s="90" t="s">
        <v>326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18"/>
        <v>0</v>
      </c>
    </row>
    <row r="99" spans="1:7" x14ac:dyDescent="0.25">
      <c r="A99" s="88" t="s">
        <v>327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18"/>
        <v>0</v>
      </c>
    </row>
    <row r="100" spans="1:7" x14ac:dyDescent="0.25">
      <c r="A100" s="88" t="s">
        <v>328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18"/>
        <v>0</v>
      </c>
    </row>
    <row r="101" spans="1:7" x14ac:dyDescent="0.25">
      <c r="A101" s="88" t="s">
        <v>329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18"/>
        <v>0</v>
      </c>
    </row>
    <row r="102" spans="1:7" x14ac:dyDescent="0.25">
      <c r="A102" s="88" t="s">
        <v>330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18"/>
        <v>0</v>
      </c>
    </row>
    <row r="103" spans="1:7" x14ac:dyDescent="0.25">
      <c r="A103" s="87" t="s">
        <v>331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332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333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19">D105-E105</f>
        <v>0</v>
      </c>
    </row>
    <row r="106" spans="1:7" x14ac:dyDescent="0.25">
      <c r="A106" s="88" t="s">
        <v>334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19"/>
        <v>0</v>
      </c>
    </row>
    <row r="107" spans="1:7" x14ac:dyDescent="0.25">
      <c r="A107" s="88" t="s">
        <v>335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19"/>
        <v>0</v>
      </c>
    </row>
    <row r="108" spans="1:7" x14ac:dyDescent="0.25">
      <c r="A108" s="88" t="s">
        <v>336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19"/>
        <v>0</v>
      </c>
    </row>
    <row r="109" spans="1:7" x14ac:dyDescent="0.25">
      <c r="A109" s="88" t="s">
        <v>337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19"/>
        <v>0</v>
      </c>
    </row>
    <row r="110" spans="1:7" x14ac:dyDescent="0.25">
      <c r="A110" s="88" t="s">
        <v>338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19"/>
        <v>0</v>
      </c>
    </row>
    <row r="111" spans="1:7" x14ac:dyDescent="0.25">
      <c r="A111" s="88" t="s">
        <v>339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19"/>
        <v>0</v>
      </c>
    </row>
    <row r="112" spans="1:7" x14ac:dyDescent="0.25">
      <c r="A112" s="88" t="s">
        <v>340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19"/>
        <v>0</v>
      </c>
    </row>
    <row r="113" spans="1:7" x14ac:dyDescent="0.25">
      <c r="A113" s="87" t="s">
        <v>341</v>
      </c>
      <c r="B113" s="86">
        <f t="shared" ref="B113:G113" si="20">SUM(B114:B122)</f>
        <v>0</v>
      </c>
      <c r="C113" s="86">
        <f t="shared" si="20"/>
        <v>0</v>
      </c>
      <c r="D113" s="86">
        <f t="shared" si="20"/>
        <v>0</v>
      </c>
      <c r="E113" s="86">
        <f t="shared" si="20"/>
        <v>0</v>
      </c>
      <c r="F113" s="86">
        <f t="shared" si="20"/>
        <v>0</v>
      </c>
      <c r="G113" s="86">
        <f t="shared" si="20"/>
        <v>0</v>
      </c>
    </row>
    <row r="114" spans="1:7" x14ac:dyDescent="0.25">
      <c r="A114" s="88" t="s">
        <v>342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343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1">D115-E115</f>
        <v>0</v>
      </c>
    </row>
    <row r="116" spans="1:7" x14ac:dyDescent="0.25">
      <c r="A116" s="88" t="s">
        <v>344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1"/>
        <v>0</v>
      </c>
    </row>
    <row r="117" spans="1:7" x14ac:dyDescent="0.25">
      <c r="A117" s="88" t="s">
        <v>345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1"/>
        <v>0</v>
      </c>
    </row>
    <row r="118" spans="1:7" x14ac:dyDescent="0.25">
      <c r="A118" s="88" t="s">
        <v>346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1"/>
        <v>0</v>
      </c>
    </row>
    <row r="119" spans="1:7" x14ac:dyDescent="0.25">
      <c r="A119" s="88" t="s">
        <v>347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1"/>
        <v>0</v>
      </c>
    </row>
    <row r="120" spans="1:7" x14ac:dyDescent="0.25">
      <c r="A120" s="88" t="s">
        <v>348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1"/>
        <v>0</v>
      </c>
    </row>
    <row r="121" spans="1:7" x14ac:dyDescent="0.25">
      <c r="A121" s="88" t="s">
        <v>349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1"/>
        <v>0</v>
      </c>
    </row>
    <row r="122" spans="1:7" x14ac:dyDescent="0.25">
      <c r="A122" s="88" t="s">
        <v>350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1"/>
        <v>0</v>
      </c>
    </row>
    <row r="123" spans="1:7" x14ac:dyDescent="0.25">
      <c r="A123" s="87" t="s">
        <v>351</v>
      </c>
      <c r="B123" s="86">
        <f t="shared" ref="B123:G123" si="22">SUM(B124:B132)</f>
        <v>0</v>
      </c>
      <c r="C123" s="86">
        <f t="shared" si="22"/>
        <v>823413</v>
      </c>
      <c r="D123" s="86">
        <f t="shared" si="22"/>
        <v>823413</v>
      </c>
      <c r="E123" s="86">
        <f t="shared" si="22"/>
        <v>371367.59</v>
      </c>
      <c r="F123" s="86">
        <f t="shared" si="22"/>
        <v>371367.59</v>
      </c>
      <c r="G123" s="86">
        <f t="shared" si="22"/>
        <v>452045.41</v>
      </c>
    </row>
    <row r="124" spans="1:7" x14ac:dyDescent="0.25">
      <c r="A124" s="88" t="s">
        <v>352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353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3">D125-E125</f>
        <v>0</v>
      </c>
    </row>
    <row r="126" spans="1:7" x14ac:dyDescent="0.25">
      <c r="A126" s="88" t="s">
        <v>354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3"/>
        <v>0</v>
      </c>
    </row>
    <row r="127" spans="1:7" x14ac:dyDescent="0.25">
      <c r="A127" s="88" t="s">
        <v>355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3"/>
        <v>0</v>
      </c>
    </row>
    <row r="128" spans="1:7" x14ac:dyDescent="0.25">
      <c r="A128" s="88" t="s">
        <v>356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3"/>
        <v>0</v>
      </c>
    </row>
    <row r="129" spans="1:7" x14ac:dyDescent="0.25">
      <c r="A129" s="88" t="s">
        <v>357</v>
      </c>
      <c r="B129" s="186">
        <v>0</v>
      </c>
      <c r="C129" s="186">
        <v>823413</v>
      </c>
      <c r="D129" s="187">
        <v>823413</v>
      </c>
      <c r="E129" s="186">
        <v>371367.59</v>
      </c>
      <c r="F129" s="186">
        <v>371367.59</v>
      </c>
      <c r="G129" s="187">
        <v>452045.41</v>
      </c>
    </row>
    <row r="130" spans="1:7" x14ac:dyDescent="0.25">
      <c r="A130" s="88" t="s">
        <v>358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3"/>
        <v>0</v>
      </c>
    </row>
    <row r="131" spans="1:7" x14ac:dyDescent="0.25">
      <c r="A131" s="88" t="s">
        <v>359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3"/>
        <v>0</v>
      </c>
    </row>
    <row r="132" spans="1:7" x14ac:dyDescent="0.25">
      <c r="A132" s="88" t="s">
        <v>360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3"/>
        <v>0</v>
      </c>
    </row>
    <row r="133" spans="1:7" x14ac:dyDescent="0.25">
      <c r="A133" s="87" t="s">
        <v>361</v>
      </c>
      <c r="B133" s="86">
        <f t="shared" ref="B133:G133" si="24">SUM(B134:B136)</f>
        <v>0</v>
      </c>
      <c r="C133" s="86">
        <f t="shared" si="24"/>
        <v>0</v>
      </c>
      <c r="D133" s="86">
        <f t="shared" si="24"/>
        <v>0</v>
      </c>
      <c r="E133" s="86">
        <f t="shared" si="24"/>
        <v>0</v>
      </c>
      <c r="F133" s="86">
        <f t="shared" si="24"/>
        <v>0</v>
      </c>
      <c r="G133" s="86">
        <f t="shared" si="24"/>
        <v>0</v>
      </c>
    </row>
    <row r="134" spans="1:7" x14ac:dyDescent="0.25">
      <c r="A134" s="88" t="s">
        <v>362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363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25">D135-E135</f>
        <v>0</v>
      </c>
    </row>
    <row r="136" spans="1:7" x14ac:dyDescent="0.25">
      <c r="A136" s="88" t="s">
        <v>364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25"/>
        <v>0</v>
      </c>
    </row>
    <row r="137" spans="1:7" x14ac:dyDescent="0.25">
      <c r="A137" s="87" t="s">
        <v>365</v>
      </c>
      <c r="B137" s="86">
        <f t="shared" ref="B137:G137" si="26">SUM(B138:B142,B144:B145)</f>
        <v>0</v>
      </c>
      <c r="C137" s="86">
        <f t="shared" si="26"/>
        <v>0</v>
      </c>
      <c r="D137" s="86">
        <f t="shared" si="26"/>
        <v>0</v>
      </c>
      <c r="E137" s="86">
        <f t="shared" si="26"/>
        <v>0</v>
      </c>
      <c r="F137" s="86">
        <f t="shared" si="26"/>
        <v>0</v>
      </c>
      <c r="G137" s="86">
        <f t="shared" si="26"/>
        <v>0</v>
      </c>
    </row>
    <row r="138" spans="1:7" x14ac:dyDescent="0.25">
      <c r="A138" s="88" t="s">
        <v>366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367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27">D139-E139</f>
        <v>0</v>
      </c>
    </row>
    <row r="140" spans="1:7" x14ac:dyDescent="0.25">
      <c r="A140" s="88" t="s">
        <v>368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27"/>
        <v>0</v>
      </c>
    </row>
    <row r="141" spans="1:7" x14ac:dyDescent="0.25">
      <c r="A141" s="88" t="s">
        <v>369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27"/>
        <v>0</v>
      </c>
    </row>
    <row r="142" spans="1:7" x14ac:dyDescent="0.25">
      <c r="A142" s="88" t="s">
        <v>370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27"/>
        <v>0</v>
      </c>
    </row>
    <row r="143" spans="1:7" x14ac:dyDescent="0.25">
      <c r="A143" s="88" t="s">
        <v>371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27"/>
        <v>0</v>
      </c>
    </row>
    <row r="144" spans="1:7" x14ac:dyDescent="0.25">
      <c r="A144" s="88" t="s">
        <v>372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27"/>
        <v>0</v>
      </c>
    </row>
    <row r="145" spans="1:7" x14ac:dyDescent="0.25">
      <c r="A145" s="88" t="s">
        <v>373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27"/>
        <v>0</v>
      </c>
    </row>
    <row r="146" spans="1:7" x14ac:dyDescent="0.25">
      <c r="A146" s="87" t="s">
        <v>374</v>
      </c>
      <c r="B146" s="86">
        <f t="shared" ref="B146:G146" si="28">SUM(B147:B149)</f>
        <v>0</v>
      </c>
      <c r="C146" s="86">
        <f t="shared" si="28"/>
        <v>0</v>
      </c>
      <c r="D146" s="86">
        <f t="shared" si="28"/>
        <v>0</v>
      </c>
      <c r="E146" s="86">
        <f t="shared" si="28"/>
        <v>0</v>
      </c>
      <c r="F146" s="86">
        <f t="shared" si="28"/>
        <v>0</v>
      </c>
      <c r="G146" s="86">
        <f t="shared" si="28"/>
        <v>0</v>
      </c>
    </row>
    <row r="147" spans="1:7" x14ac:dyDescent="0.25">
      <c r="A147" s="88" t="s">
        <v>375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376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29">D148-E148</f>
        <v>0</v>
      </c>
    </row>
    <row r="149" spans="1:7" x14ac:dyDescent="0.25">
      <c r="A149" s="88" t="s">
        <v>377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29"/>
        <v>0</v>
      </c>
    </row>
    <row r="150" spans="1:7" x14ac:dyDescent="0.25">
      <c r="A150" s="87" t="s">
        <v>378</v>
      </c>
      <c r="B150" s="86">
        <f t="shared" ref="B150:G150" si="30">SUM(B151:B157)</f>
        <v>0</v>
      </c>
      <c r="C150" s="86">
        <f t="shared" si="30"/>
        <v>0</v>
      </c>
      <c r="D150" s="86">
        <f t="shared" si="30"/>
        <v>0</v>
      </c>
      <c r="E150" s="86">
        <f t="shared" si="30"/>
        <v>0</v>
      </c>
      <c r="F150" s="86">
        <f t="shared" si="30"/>
        <v>0</v>
      </c>
      <c r="G150" s="86">
        <f t="shared" si="30"/>
        <v>0</v>
      </c>
    </row>
    <row r="151" spans="1:7" x14ac:dyDescent="0.25">
      <c r="A151" s="88" t="s">
        <v>379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380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1">D152-E152</f>
        <v>0</v>
      </c>
    </row>
    <row r="153" spans="1:7" x14ac:dyDescent="0.25">
      <c r="A153" s="88" t="s">
        <v>381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1"/>
        <v>0</v>
      </c>
    </row>
    <row r="154" spans="1:7" x14ac:dyDescent="0.25">
      <c r="A154" s="90" t="s">
        <v>382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1"/>
        <v>0</v>
      </c>
    </row>
    <row r="155" spans="1:7" x14ac:dyDescent="0.25">
      <c r="A155" s="88" t="s">
        <v>383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1"/>
        <v>0</v>
      </c>
    </row>
    <row r="156" spans="1:7" x14ac:dyDescent="0.25">
      <c r="A156" s="88" t="s">
        <v>384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1"/>
        <v>0</v>
      </c>
    </row>
    <row r="157" spans="1:7" x14ac:dyDescent="0.25">
      <c r="A157" s="88" t="s">
        <v>385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1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387</v>
      </c>
      <c r="B159" s="93">
        <f t="shared" ref="B159:G159" si="32">B9+B84</f>
        <v>55011482.680000007</v>
      </c>
      <c r="C159" s="93">
        <f t="shared" si="32"/>
        <v>21845566.009999998</v>
      </c>
      <c r="D159" s="93">
        <f t="shared" si="32"/>
        <v>76857048.689999998</v>
      </c>
      <c r="E159" s="93">
        <f t="shared" si="32"/>
        <v>62380496.440000013</v>
      </c>
      <c r="F159" s="93">
        <f t="shared" si="32"/>
        <v>62380496.440000013</v>
      </c>
      <c r="G159" s="93">
        <f t="shared" si="32"/>
        <v>14476552.25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8:F58 B63:G70 B62:F62 B71:F92 B94:F128 B93:C93 E93:F93 B130:F159" unlockedFormula="1"/>
    <ignoredError sqref="G18 G28 G38 G48 G58 G62 G71:G128 G13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6"/>
  <sheetViews>
    <sheetView showGridLines="0" topLeftCell="A4" zoomScale="78" zoomScaleNormal="70" workbookViewId="0">
      <selection activeCell="A33" sqref="A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388</v>
      </c>
      <c r="B1" s="156"/>
      <c r="C1" s="156"/>
      <c r="D1" s="156"/>
      <c r="E1" s="156"/>
      <c r="F1" s="156"/>
      <c r="G1" s="157"/>
    </row>
    <row r="2" spans="1:7" ht="15" customHeight="1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389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0" t="s">
        <v>7</v>
      </c>
      <c r="B7" s="152" t="s">
        <v>306</v>
      </c>
      <c r="C7" s="152"/>
      <c r="D7" s="152"/>
      <c r="E7" s="152"/>
      <c r="F7" s="152"/>
      <c r="G7" s="154" t="s">
        <v>307</v>
      </c>
    </row>
    <row r="8" spans="1:7" ht="30" x14ac:dyDescent="0.25">
      <c r="A8" s="151"/>
      <c r="B8" s="26" t="s">
        <v>308</v>
      </c>
      <c r="C8" s="7" t="s">
        <v>238</v>
      </c>
      <c r="D8" s="26" t="s">
        <v>239</v>
      </c>
      <c r="E8" s="26" t="s">
        <v>194</v>
      </c>
      <c r="F8" s="26" t="s">
        <v>211</v>
      </c>
      <c r="G8" s="153"/>
    </row>
    <row r="9" spans="1:7" ht="15.75" customHeight="1" x14ac:dyDescent="0.25">
      <c r="A9" s="27" t="s">
        <v>390</v>
      </c>
      <c r="B9" s="31">
        <f>SUM(B10:B23)</f>
        <v>55011482.680000007</v>
      </c>
      <c r="C9" s="31">
        <f t="shared" ref="C9:G9" si="0">SUM(C10:C23)</f>
        <v>21022153.009999998</v>
      </c>
      <c r="D9" s="31">
        <f t="shared" si="0"/>
        <v>76033635.689999998</v>
      </c>
      <c r="E9" s="31">
        <f t="shared" si="0"/>
        <v>62009128.850000009</v>
      </c>
      <c r="F9" s="31">
        <f t="shared" si="0"/>
        <v>62009128.850000001</v>
      </c>
      <c r="G9" s="31">
        <f t="shared" si="0"/>
        <v>14024506.839999998</v>
      </c>
    </row>
    <row r="10" spans="1:7" ht="15.75" customHeight="1" x14ac:dyDescent="0.25">
      <c r="A10" s="188" t="s">
        <v>566</v>
      </c>
      <c r="B10" s="189">
        <v>2404031.7999999998</v>
      </c>
      <c r="C10" s="189">
        <v>-2404031.7999999998</v>
      </c>
      <c r="D10" s="190">
        <v>0</v>
      </c>
      <c r="E10" s="189">
        <v>0</v>
      </c>
      <c r="F10" s="189">
        <v>0</v>
      </c>
      <c r="G10" s="190">
        <v>0</v>
      </c>
    </row>
    <row r="11" spans="1:7" ht="15.75" customHeight="1" x14ac:dyDescent="0.25">
      <c r="A11" s="188" t="s">
        <v>567</v>
      </c>
      <c r="B11" s="189">
        <v>0</v>
      </c>
      <c r="C11" s="189">
        <v>2485779.81</v>
      </c>
      <c r="D11" s="190">
        <v>2485779.81</v>
      </c>
      <c r="E11" s="189">
        <v>2016549.95</v>
      </c>
      <c r="F11" s="189">
        <v>2016549.95</v>
      </c>
      <c r="G11" s="190">
        <v>469229.8600000001</v>
      </c>
    </row>
    <row r="12" spans="1:7" ht="15.75" customHeight="1" x14ac:dyDescent="0.25">
      <c r="A12" s="188" t="s">
        <v>568</v>
      </c>
      <c r="B12" s="189">
        <v>1171357.6399999999</v>
      </c>
      <c r="C12" s="189">
        <v>-79776.429999999993</v>
      </c>
      <c r="D12" s="190">
        <v>1091581.21</v>
      </c>
      <c r="E12" s="189">
        <v>1020747.37</v>
      </c>
      <c r="F12" s="189">
        <v>1020747.37</v>
      </c>
      <c r="G12" s="190">
        <v>70833.839999999967</v>
      </c>
    </row>
    <row r="13" spans="1:7" ht="15.75" customHeight="1" x14ac:dyDescent="0.25">
      <c r="A13" s="188" t="s">
        <v>569</v>
      </c>
      <c r="B13" s="189">
        <v>9613338.3200000003</v>
      </c>
      <c r="C13" s="189">
        <v>6061246.0499999998</v>
      </c>
      <c r="D13" s="190">
        <v>15674584.370000001</v>
      </c>
      <c r="E13" s="189">
        <v>10811131.390000001</v>
      </c>
      <c r="F13" s="189">
        <v>10811131.4</v>
      </c>
      <c r="G13" s="190">
        <v>4863452.9800000004</v>
      </c>
    </row>
    <row r="14" spans="1:7" ht="15.75" customHeight="1" x14ac:dyDescent="0.25">
      <c r="A14" s="188" t="s">
        <v>570</v>
      </c>
      <c r="B14" s="189">
        <v>5485961.79</v>
      </c>
      <c r="C14" s="189">
        <v>430056.06</v>
      </c>
      <c r="D14" s="190">
        <v>5916017.8499999996</v>
      </c>
      <c r="E14" s="189">
        <v>5402077.6900000004</v>
      </c>
      <c r="F14" s="189">
        <v>5402077.7000000002</v>
      </c>
      <c r="G14" s="190">
        <v>513940.15999999922</v>
      </c>
    </row>
    <row r="15" spans="1:7" ht="15.75" customHeight="1" x14ac:dyDescent="0.25">
      <c r="A15" s="188" t="s">
        <v>571</v>
      </c>
      <c r="B15" s="189">
        <v>2164640.73</v>
      </c>
      <c r="C15" s="189">
        <v>-409413.42</v>
      </c>
      <c r="D15" s="190">
        <v>1755227.31</v>
      </c>
      <c r="E15" s="189">
        <v>1493578.33</v>
      </c>
      <c r="F15" s="189">
        <v>1493578.33</v>
      </c>
      <c r="G15" s="190">
        <v>261648.97999999998</v>
      </c>
    </row>
    <row r="16" spans="1:7" ht="15.75" customHeight="1" x14ac:dyDescent="0.25">
      <c r="A16" s="188" t="s">
        <v>572</v>
      </c>
      <c r="B16" s="189">
        <v>1435939.46</v>
      </c>
      <c r="C16" s="189">
        <v>6870452.6799999997</v>
      </c>
      <c r="D16" s="190">
        <v>8306392.1399999997</v>
      </c>
      <c r="E16" s="189">
        <v>7688649.5300000003</v>
      </c>
      <c r="F16" s="189">
        <v>7688649.5300000003</v>
      </c>
      <c r="G16" s="190">
        <v>617742.6099999994</v>
      </c>
    </row>
    <row r="17" spans="1:7" ht="15.75" customHeight="1" x14ac:dyDescent="0.25">
      <c r="A17" s="188" t="s">
        <v>573</v>
      </c>
      <c r="B17" s="189">
        <v>971240.46</v>
      </c>
      <c r="C17" s="189">
        <v>-127187</v>
      </c>
      <c r="D17" s="190">
        <v>844053.46</v>
      </c>
      <c r="E17" s="189">
        <v>727548.07</v>
      </c>
      <c r="F17" s="189">
        <v>727548.07</v>
      </c>
      <c r="G17" s="190">
        <v>116505.39000000001</v>
      </c>
    </row>
    <row r="18" spans="1:7" ht="15.75" customHeight="1" x14ac:dyDescent="0.25">
      <c r="A18" s="188" t="s">
        <v>574</v>
      </c>
      <c r="B18" s="189">
        <v>3200738.68</v>
      </c>
      <c r="C18" s="189">
        <v>222342.43</v>
      </c>
      <c r="D18" s="190">
        <v>3423081.1100000003</v>
      </c>
      <c r="E18" s="189">
        <v>3333765.95</v>
      </c>
      <c r="F18" s="189">
        <v>3333765.95</v>
      </c>
      <c r="G18" s="190">
        <v>89315.160000000149</v>
      </c>
    </row>
    <row r="19" spans="1:7" ht="15.75" customHeight="1" x14ac:dyDescent="0.25">
      <c r="A19" s="188" t="s">
        <v>575</v>
      </c>
      <c r="B19" s="189">
        <v>11330098.939999999</v>
      </c>
      <c r="C19" s="189">
        <v>608578.12</v>
      </c>
      <c r="D19" s="190">
        <v>11938677.059999999</v>
      </c>
      <c r="E19" s="189">
        <v>11374244.42</v>
      </c>
      <c r="F19" s="189">
        <v>11374244.42</v>
      </c>
      <c r="G19" s="190">
        <v>564432.63999999873</v>
      </c>
    </row>
    <row r="20" spans="1:7" ht="15.75" customHeight="1" x14ac:dyDescent="0.25">
      <c r="A20" s="188" t="s">
        <v>576</v>
      </c>
      <c r="B20" s="189">
        <v>935809.11</v>
      </c>
      <c r="C20" s="189">
        <v>96660.35</v>
      </c>
      <c r="D20" s="190">
        <v>1032469.46</v>
      </c>
      <c r="E20" s="189">
        <v>967216.01</v>
      </c>
      <c r="F20" s="189">
        <v>967216.01</v>
      </c>
      <c r="G20" s="190">
        <v>65253.449999999953</v>
      </c>
    </row>
    <row r="21" spans="1:7" ht="15.75" customHeight="1" x14ac:dyDescent="0.25">
      <c r="A21" s="188" t="s">
        <v>577</v>
      </c>
      <c r="B21" s="189">
        <v>406617.27</v>
      </c>
      <c r="C21" s="189">
        <v>-145705.95000000001</v>
      </c>
      <c r="D21" s="190">
        <v>260911.32</v>
      </c>
      <c r="E21" s="189">
        <v>170873.75</v>
      </c>
      <c r="F21" s="189">
        <v>170873.75</v>
      </c>
      <c r="G21" s="190">
        <v>90037.57</v>
      </c>
    </row>
    <row r="22" spans="1:7" ht="15.75" customHeight="1" x14ac:dyDescent="0.25">
      <c r="A22" s="188" t="s">
        <v>578</v>
      </c>
      <c r="B22" s="189">
        <v>3541354.42</v>
      </c>
      <c r="C22" s="189">
        <v>5812288.8300000001</v>
      </c>
      <c r="D22" s="190">
        <v>9353643.25</v>
      </c>
      <c r="E22" s="189">
        <v>3201953.91</v>
      </c>
      <c r="F22" s="189">
        <v>3201953.91</v>
      </c>
      <c r="G22" s="190">
        <v>6151689.3399999999</v>
      </c>
    </row>
    <row r="23" spans="1:7" ht="15.75" customHeight="1" x14ac:dyDescent="0.25">
      <c r="A23" s="188" t="s">
        <v>579</v>
      </c>
      <c r="B23" s="189">
        <v>12350354.060000001</v>
      </c>
      <c r="C23" s="189">
        <v>1600863.28</v>
      </c>
      <c r="D23" s="190">
        <v>13951217.34</v>
      </c>
      <c r="E23" s="189">
        <v>13800792.48</v>
      </c>
      <c r="F23" s="189">
        <v>13800792.460000001</v>
      </c>
      <c r="G23" s="190">
        <v>150424.8599999994</v>
      </c>
    </row>
    <row r="24" spans="1:7" x14ac:dyDescent="0.25">
      <c r="A24" s="32" t="s">
        <v>154</v>
      </c>
      <c r="B24" s="51"/>
      <c r="C24" s="51"/>
      <c r="D24" s="51"/>
      <c r="E24" s="51"/>
      <c r="F24" s="51"/>
      <c r="G24" s="51"/>
    </row>
    <row r="25" spans="1:7" x14ac:dyDescent="0.25">
      <c r="A25" s="3" t="s">
        <v>398</v>
      </c>
      <c r="B25" s="4">
        <f>SUM(B26:B33)</f>
        <v>0</v>
      </c>
      <c r="C25" s="4">
        <f t="shared" ref="C25:G25" si="1">SUM(C26:C33)</f>
        <v>823413</v>
      </c>
      <c r="D25" s="4">
        <f t="shared" si="1"/>
        <v>823413</v>
      </c>
      <c r="E25" s="4">
        <f t="shared" si="1"/>
        <v>371367.59</v>
      </c>
      <c r="F25" s="4">
        <f t="shared" si="1"/>
        <v>371367.59</v>
      </c>
      <c r="G25" s="4">
        <f t="shared" si="1"/>
        <v>452045.41</v>
      </c>
    </row>
    <row r="26" spans="1:7" x14ac:dyDescent="0.25">
      <c r="A26" s="188" t="s">
        <v>578</v>
      </c>
      <c r="B26" s="77">
        <v>0</v>
      </c>
      <c r="C26" s="189">
        <v>823413</v>
      </c>
      <c r="D26" s="190">
        <v>823413</v>
      </c>
      <c r="E26" s="189">
        <v>371367.59</v>
      </c>
      <c r="F26" s="189">
        <v>371367.59</v>
      </c>
      <c r="G26" s="190">
        <v>452045.41</v>
      </c>
    </row>
    <row r="27" spans="1:7" x14ac:dyDescent="0.25">
      <c r="A27" s="65" t="s">
        <v>391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65" t="s">
        <v>392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x14ac:dyDescent="0.25">
      <c r="A29" s="65" t="s">
        <v>393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65" t="s">
        <v>394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x14ac:dyDescent="0.25">
      <c r="A31" s="65" t="s">
        <v>395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 x14ac:dyDescent="0.25">
      <c r="A32" s="65" t="s">
        <v>396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</row>
    <row r="33" spans="1:7" x14ac:dyDescent="0.25">
      <c r="A33" s="65" t="s">
        <v>397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</row>
    <row r="34" spans="1:7" x14ac:dyDescent="0.25">
      <c r="A34" s="32" t="s">
        <v>154</v>
      </c>
      <c r="B34" s="51"/>
      <c r="C34" s="51"/>
      <c r="D34" s="51"/>
      <c r="E34" s="51"/>
      <c r="F34" s="51"/>
      <c r="G34" s="51"/>
    </row>
    <row r="35" spans="1:7" x14ac:dyDescent="0.25">
      <c r="A35" s="3" t="s">
        <v>387</v>
      </c>
      <c r="B35" s="4">
        <f>SUM(B25,B9)</f>
        <v>55011482.680000007</v>
      </c>
      <c r="C35" s="4">
        <f>SUM(C25,C9)</f>
        <v>21845566.009999998</v>
      </c>
      <c r="D35" s="4">
        <f>SUM(D25,D9)</f>
        <v>76857048.689999998</v>
      </c>
      <c r="E35" s="4">
        <f>SUM(E25,E9)</f>
        <v>62380496.440000013</v>
      </c>
      <c r="F35" s="4">
        <f>SUM(F25,F9)</f>
        <v>62380496.440000005</v>
      </c>
      <c r="G35" s="4">
        <f>SUM(G25,G9)</f>
        <v>14476552.249999998</v>
      </c>
    </row>
    <row r="36" spans="1:7" x14ac:dyDescent="0.25">
      <c r="A36" s="57"/>
      <c r="B36" s="57"/>
      <c r="C36" s="57"/>
      <c r="D36" s="57"/>
      <c r="E36" s="57"/>
      <c r="F36" s="57"/>
      <c r="G36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4:G35 B9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4:G25 B27:G35 B2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18" zoomScale="62" zoomScaleNormal="94" workbookViewId="0">
      <selection activeCell="C55" sqref="C55:G5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399</v>
      </c>
      <c r="B1" s="162"/>
      <c r="C1" s="162"/>
      <c r="D1" s="162"/>
      <c r="E1" s="162"/>
      <c r="F1" s="162"/>
      <c r="G1" s="162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400</v>
      </c>
      <c r="B3" s="118"/>
      <c r="C3" s="118"/>
      <c r="D3" s="118"/>
      <c r="E3" s="118"/>
      <c r="F3" s="118"/>
      <c r="G3" s="119"/>
    </row>
    <row r="4" spans="1:7" x14ac:dyDescent="0.25">
      <c r="A4" s="117" t="s">
        <v>401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0" t="s">
        <v>7</v>
      </c>
      <c r="B7" s="158" t="s">
        <v>306</v>
      </c>
      <c r="C7" s="159"/>
      <c r="D7" s="159"/>
      <c r="E7" s="159"/>
      <c r="F7" s="160"/>
      <c r="G7" s="154" t="s">
        <v>402</v>
      </c>
    </row>
    <row r="8" spans="1:7" ht="30" x14ac:dyDescent="0.25">
      <c r="A8" s="151"/>
      <c r="B8" s="26" t="s">
        <v>308</v>
      </c>
      <c r="C8" s="7" t="s">
        <v>403</v>
      </c>
      <c r="D8" s="26" t="s">
        <v>310</v>
      </c>
      <c r="E8" s="26" t="s">
        <v>194</v>
      </c>
      <c r="F8" s="33" t="s">
        <v>211</v>
      </c>
      <c r="G8" s="153"/>
    </row>
    <row r="9" spans="1:7" ht="16.5" customHeight="1" x14ac:dyDescent="0.25">
      <c r="A9" s="27" t="s">
        <v>404</v>
      </c>
      <c r="B9" s="31">
        <f>SUM(B10,B19,B27,B37)</f>
        <v>55011482.68</v>
      </c>
      <c r="C9" s="31">
        <f t="shared" ref="C9:G9" si="0">SUM(C10,C19,C27,C37)</f>
        <v>21022153.010000002</v>
      </c>
      <c r="D9" s="31">
        <f t="shared" si="0"/>
        <v>76033635.689999998</v>
      </c>
      <c r="E9" s="31">
        <f t="shared" si="0"/>
        <v>62009128.850000001</v>
      </c>
      <c r="F9" s="31">
        <f t="shared" si="0"/>
        <v>62009128.850000001</v>
      </c>
      <c r="G9" s="31">
        <f t="shared" si="0"/>
        <v>14024506.839999996</v>
      </c>
    </row>
    <row r="10" spans="1:7" ht="15" customHeight="1" x14ac:dyDescent="0.25">
      <c r="A10" s="60" t="s">
        <v>405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406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407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408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409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410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411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412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413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414</v>
      </c>
      <c r="B19" s="49">
        <f>SUM(B20:B26)</f>
        <v>55011482.68</v>
      </c>
      <c r="C19" s="49">
        <f t="shared" ref="C19:G19" si="2">SUM(C20:C26)</f>
        <v>21022153.010000002</v>
      </c>
      <c r="D19" s="49">
        <f t="shared" si="2"/>
        <v>76033635.689999998</v>
      </c>
      <c r="E19" s="49">
        <f t="shared" si="2"/>
        <v>62009128.850000001</v>
      </c>
      <c r="F19" s="49">
        <f t="shared" si="2"/>
        <v>62009128.850000001</v>
      </c>
      <c r="G19" s="49">
        <f t="shared" si="2"/>
        <v>14024506.839999996</v>
      </c>
    </row>
    <row r="20" spans="1:7" x14ac:dyDescent="0.25">
      <c r="A20" s="80" t="s">
        <v>415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416</v>
      </c>
      <c r="B21" s="191">
        <v>55011482.68</v>
      </c>
      <c r="C21" s="191">
        <v>21022153.010000002</v>
      </c>
      <c r="D21" s="192">
        <v>76033635.689999998</v>
      </c>
      <c r="E21" s="191">
        <v>62009128.850000001</v>
      </c>
      <c r="F21" s="191">
        <v>62009128.850000001</v>
      </c>
      <c r="G21" s="192">
        <v>14024506.839999996</v>
      </c>
    </row>
    <row r="22" spans="1:7" x14ac:dyDescent="0.25">
      <c r="A22" s="80" t="s">
        <v>417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418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419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420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421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422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423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424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429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430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432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437</v>
      </c>
      <c r="B43" s="4">
        <f>SUM(B44,B53,B61,B71)</f>
        <v>0</v>
      </c>
      <c r="C43" s="4">
        <f t="shared" ref="C43:G43" si="5">SUM(C44,C53,C61,C71)</f>
        <v>823413</v>
      </c>
      <c r="D43" s="4">
        <f t="shared" si="5"/>
        <v>823413</v>
      </c>
      <c r="E43" s="4">
        <f t="shared" si="5"/>
        <v>371367.59</v>
      </c>
      <c r="F43" s="4">
        <f t="shared" si="5"/>
        <v>371367.59</v>
      </c>
      <c r="G43" s="4">
        <f t="shared" si="5"/>
        <v>452045.41</v>
      </c>
    </row>
    <row r="44" spans="1:7" x14ac:dyDescent="0.25">
      <c r="A44" s="60" t="s">
        <v>405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406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414</v>
      </c>
      <c r="B53" s="49">
        <f>SUM(B54:B60)</f>
        <v>0</v>
      </c>
      <c r="C53" s="49">
        <f t="shared" ref="C53:G53" si="7">SUM(C54:C60)</f>
        <v>823413</v>
      </c>
      <c r="D53" s="49">
        <f t="shared" si="7"/>
        <v>823413</v>
      </c>
      <c r="E53" s="49">
        <f t="shared" si="7"/>
        <v>371367.59</v>
      </c>
      <c r="F53" s="49">
        <f t="shared" si="7"/>
        <v>371367.59</v>
      </c>
      <c r="G53" s="49">
        <f t="shared" si="7"/>
        <v>452045.41</v>
      </c>
    </row>
    <row r="54" spans="1:7" x14ac:dyDescent="0.25">
      <c r="A54" s="83" t="s">
        <v>415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416</v>
      </c>
      <c r="B55" s="49">
        <v>0</v>
      </c>
      <c r="C55" s="191">
        <v>823413</v>
      </c>
      <c r="D55" s="192">
        <v>823413</v>
      </c>
      <c r="E55" s="191">
        <v>371367.59</v>
      </c>
      <c r="F55" s="191">
        <v>371367.59</v>
      </c>
      <c r="G55" s="192">
        <v>452045.41</v>
      </c>
    </row>
    <row r="56" spans="1:7" x14ac:dyDescent="0.25">
      <c r="A56" s="83" t="s">
        <v>417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420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422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429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432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387</v>
      </c>
      <c r="B77" s="4">
        <f>B43+B9</f>
        <v>55011482.68</v>
      </c>
      <c r="C77" s="4">
        <f t="shared" ref="C77:G77" si="10">C43+C9</f>
        <v>21845566.010000002</v>
      </c>
      <c r="D77" s="4">
        <f t="shared" si="10"/>
        <v>76857048.689999998</v>
      </c>
      <c r="E77" s="4">
        <f t="shared" si="10"/>
        <v>62380496.440000005</v>
      </c>
      <c r="F77" s="4">
        <f t="shared" si="10"/>
        <v>62380496.440000005</v>
      </c>
      <c r="G77" s="4">
        <f t="shared" si="10"/>
        <v>14476552.249999996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 B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64" zoomScaleNormal="70" workbookViewId="0">
      <selection activeCell="D34" sqref="D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5" t="s">
        <v>438</v>
      </c>
      <c r="B1" s="148"/>
      <c r="C1" s="148"/>
      <c r="D1" s="148"/>
      <c r="E1" s="148"/>
      <c r="F1" s="148"/>
      <c r="G1" s="149"/>
    </row>
    <row r="2" spans="1:7" x14ac:dyDescent="0.25">
      <c r="A2" s="114" t="str">
        <f>'Formato 1'!A2</f>
        <v xml:space="preserve"> Junta Municipal de Agua Potable y Alcantarillado de Acámbaro,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304</v>
      </c>
      <c r="B3" s="118"/>
      <c r="C3" s="118"/>
      <c r="D3" s="118"/>
      <c r="E3" s="118"/>
      <c r="F3" s="118"/>
      <c r="G3" s="119"/>
    </row>
    <row r="4" spans="1:7" x14ac:dyDescent="0.25">
      <c r="A4" s="117" t="s">
        <v>439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Marzo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50" t="s">
        <v>440</v>
      </c>
      <c r="B7" s="153" t="s">
        <v>306</v>
      </c>
      <c r="C7" s="153"/>
      <c r="D7" s="153"/>
      <c r="E7" s="153"/>
      <c r="F7" s="153"/>
      <c r="G7" s="153" t="s">
        <v>307</v>
      </c>
    </row>
    <row r="8" spans="1:7" ht="30" x14ac:dyDescent="0.25">
      <c r="A8" s="151"/>
      <c r="B8" s="7" t="s">
        <v>308</v>
      </c>
      <c r="C8" s="34" t="s">
        <v>403</v>
      </c>
      <c r="D8" s="34" t="s">
        <v>239</v>
      </c>
      <c r="E8" s="34" t="s">
        <v>194</v>
      </c>
      <c r="F8" s="34" t="s">
        <v>211</v>
      </c>
      <c r="G8" s="163"/>
    </row>
    <row r="9" spans="1:7" ht="15.75" customHeight="1" x14ac:dyDescent="0.25">
      <c r="A9" s="27" t="s">
        <v>441</v>
      </c>
      <c r="B9" s="123">
        <f>SUM(B10,B11,B12,B15,B16,B19)</f>
        <v>26383124.510000002</v>
      </c>
      <c r="C9" s="123">
        <f t="shared" ref="C9:G9" si="0">SUM(C10,C11,C12,C15,C16,C19)</f>
        <v>2016772.64</v>
      </c>
      <c r="D9" s="123">
        <f t="shared" si="0"/>
        <v>28399897.150000002</v>
      </c>
      <c r="E9" s="123">
        <f t="shared" si="0"/>
        <v>26563651.780000001</v>
      </c>
      <c r="F9" s="123">
        <f t="shared" si="0"/>
        <v>26563651.780000001</v>
      </c>
      <c r="G9" s="123">
        <f t="shared" si="0"/>
        <v>1836245.370000001</v>
      </c>
    </row>
    <row r="10" spans="1:7" x14ac:dyDescent="0.25">
      <c r="A10" s="60" t="s">
        <v>442</v>
      </c>
      <c r="B10" s="193">
        <v>26383124.510000002</v>
      </c>
      <c r="C10" s="193">
        <v>2016772.64</v>
      </c>
      <c r="D10" s="194">
        <v>28399897.150000002</v>
      </c>
      <c r="E10" s="193">
        <v>26563651.780000001</v>
      </c>
      <c r="F10" s="193">
        <v>26563651.780000001</v>
      </c>
      <c r="G10" s="194">
        <v>1836245.370000001</v>
      </c>
    </row>
    <row r="11" spans="1:7" ht="15.75" customHeight="1" x14ac:dyDescent="0.25">
      <c r="A11" s="60" t="s">
        <v>443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444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445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448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452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444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448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453</v>
      </c>
      <c r="B33" s="37">
        <f>B21+B9</f>
        <v>26383124.510000002</v>
      </c>
      <c r="C33" s="37">
        <f t="shared" ref="C33:G33" si="8">C21+C9</f>
        <v>2016772.64</v>
      </c>
      <c r="D33" s="37">
        <f t="shared" si="8"/>
        <v>28399897.150000002</v>
      </c>
      <c r="E33" s="37">
        <f t="shared" si="8"/>
        <v>26563651.780000001</v>
      </c>
      <c r="F33" s="37">
        <f t="shared" si="8"/>
        <v>26563651.780000001</v>
      </c>
      <c r="G33" s="37">
        <f t="shared" si="8"/>
        <v>1836245.370000001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dcterms:created xsi:type="dcterms:W3CDTF">2023-03-16T22:14:51Z</dcterms:created>
  <dcterms:modified xsi:type="dcterms:W3CDTF">2024-03-01T02:06:09Z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